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B064D2AA-D3E6-4412-B1C5-43EFD45CFDFB}" xr6:coauthVersionLast="36" xr6:coauthVersionMax="36" xr10:uidLastSave="{00000000-0000-0000-0000-000000000000}"/>
  <bookViews>
    <workbookView xWindow="-120" yWindow="-120" windowWidth="17520" windowHeight="12600" xr2:uid="{00000000-000D-0000-FFFF-FFFF00000000}"/>
  </bookViews>
  <sheets>
    <sheet name="Sheet1" sheetId="1" r:id="rId1"/>
    <sheet name="Sheet2" sheetId="2" r:id="rId2"/>
  </sheets>
  <externalReferences>
    <externalReference r:id="rId3"/>
  </externalReferences>
  <definedNames>
    <definedName name="_xlnm.Print_Area" localSheetId="0">Sheet1!$A$1:$H$80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2" l="1"/>
  <c r="D11" i="2"/>
  <c r="E11" i="2"/>
  <c r="F11" i="2"/>
  <c r="H79" i="1"/>
  <c r="H31" i="1"/>
  <c r="H80" i="1" l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8" i="1"/>
  <c r="F29" i="1"/>
  <c r="F30" i="1"/>
  <c r="F9" i="1"/>
  <c r="G27" i="1"/>
  <c r="F27" i="1" s="1"/>
  <c r="G35" i="1"/>
  <c r="G31" i="1" l="1"/>
  <c r="F31" i="1"/>
  <c r="F33" i="1" s="1"/>
  <c r="C36" i="1"/>
  <c r="D36" i="1" s="1"/>
  <c r="C37" i="1"/>
  <c r="E37" i="1" s="1"/>
  <c r="C38" i="1"/>
  <c r="E38" i="1" s="1"/>
  <c r="C39" i="1"/>
  <c r="C40" i="1"/>
  <c r="E40" i="1" s="1"/>
  <c r="C41" i="1"/>
  <c r="E41" i="1" s="1"/>
  <c r="C42" i="1"/>
  <c r="E42" i="1" s="1"/>
  <c r="C43" i="1"/>
  <c r="C44" i="1"/>
  <c r="D44" i="1" s="1"/>
  <c r="C45" i="1"/>
  <c r="E45" i="1" s="1"/>
  <c r="C46" i="1"/>
  <c r="E46" i="1" s="1"/>
  <c r="C47" i="1"/>
  <c r="E47" i="1" s="1"/>
  <c r="C48" i="1"/>
  <c r="D48" i="1" s="1"/>
  <c r="C49" i="1"/>
  <c r="E49" i="1" s="1"/>
  <c r="C50" i="1"/>
  <c r="E50" i="1" s="1"/>
  <c r="C51" i="1"/>
  <c r="D51" i="1" s="1"/>
  <c r="C52" i="1"/>
  <c r="E52" i="1" s="1"/>
  <c r="C53" i="1"/>
  <c r="E53" i="1" s="1"/>
  <c r="C54" i="1"/>
  <c r="E54" i="1" s="1"/>
  <c r="C55" i="1"/>
  <c r="E55" i="1" s="1"/>
  <c r="C56" i="1"/>
  <c r="E56" i="1" s="1"/>
  <c r="C57" i="1"/>
  <c r="E57" i="1" s="1"/>
  <c r="C58" i="1"/>
  <c r="E58" i="1" s="1"/>
  <c r="C59" i="1"/>
  <c r="E59" i="1" s="1"/>
  <c r="C60" i="1"/>
  <c r="E60" i="1" s="1"/>
  <c r="C61" i="1"/>
  <c r="E61" i="1" s="1"/>
  <c r="C62" i="1"/>
  <c r="E62" i="1" s="1"/>
  <c r="C63" i="1"/>
  <c r="D63" i="1" s="1"/>
  <c r="C64" i="1"/>
  <c r="E64" i="1" s="1"/>
  <c r="C65" i="1"/>
  <c r="E65" i="1" s="1"/>
  <c r="C66" i="1"/>
  <c r="E66" i="1" s="1"/>
  <c r="C67" i="1"/>
  <c r="D67" i="1" s="1"/>
  <c r="C68" i="1"/>
  <c r="E68" i="1" s="1"/>
  <c r="C69" i="1"/>
  <c r="E69" i="1" s="1"/>
  <c r="C70" i="1"/>
  <c r="E70" i="1" s="1"/>
  <c r="C71" i="1"/>
  <c r="E71" i="1" s="1"/>
  <c r="C72" i="1"/>
  <c r="E72" i="1" s="1"/>
  <c r="C73" i="1"/>
  <c r="E73" i="1" s="1"/>
  <c r="C74" i="1"/>
  <c r="E74" i="1" s="1"/>
  <c r="C75" i="1"/>
  <c r="E75" i="1" s="1"/>
  <c r="C76" i="1"/>
  <c r="E76" i="1" s="1"/>
  <c r="C77" i="1"/>
  <c r="D77" i="1" s="1"/>
  <c r="C78" i="1"/>
  <c r="E78" i="1" s="1"/>
  <c r="C35" i="1"/>
  <c r="C30" i="1"/>
  <c r="C10" i="1"/>
  <c r="E10" i="1" s="1"/>
  <c r="C11" i="1"/>
  <c r="E11" i="1" s="1"/>
  <c r="C12" i="1"/>
  <c r="E12" i="1" s="1"/>
  <c r="C13" i="1"/>
  <c r="D13" i="1" s="1"/>
  <c r="C14" i="1"/>
  <c r="E14" i="1" s="1"/>
  <c r="C16" i="1"/>
  <c r="E16" i="1" s="1"/>
  <c r="C17" i="1"/>
  <c r="D17" i="1" s="1"/>
  <c r="C18" i="1"/>
  <c r="C19" i="1"/>
  <c r="E19" i="1" s="1"/>
  <c r="C20" i="1"/>
  <c r="E20" i="1" s="1"/>
  <c r="C21" i="1"/>
  <c r="D21" i="1" s="1"/>
  <c r="C22" i="1"/>
  <c r="C23" i="1"/>
  <c r="D23" i="1" s="1"/>
  <c r="C24" i="1"/>
  <c r="D24" i="1" s="1"/>
  <c r="C25" i="1"/>
  <c r="D25" i="1" s="1"/>
  <c r="C26" i="1"/>
  <c r="C27" i="1"/>
  <c r="E27" i="1" s="1"/>
  <c r="C28" i="1"/>
  <c r="D28" i="1" s="1"/>
  <c r="C29" i="1"/>
  <c r="D29" i="1" s="1"/>
  <c r="C9" i="1"/>
  <c r="E28" i="1" l="1"/>
  <c r="D10" i="1"/>
  <c r="D27" i="1"/>
  <c r="E24" i="1"/>
  <c r="D71" i="1"/>
  <c r="D59" i="1"/>
  <c r="E51" i="1"/>
  <c r="E44" i="1"/>
  <c r="D20" i="1"/>
  <c r="D40" i="1"/>
  <c r="D19" i="1"/>
  <c r="E77" i="1"/>
  <c r="D16" i="1"/>
  <c r="E17" i="1"/>
  <c r="D14" i="1"/>
  <c r="D12" i="1"/>
  <c r="E67" i="1"/>
  <c r="D11" i="1"/>
  <c r="E63" i="1"/>
  <c r="E48" i="1"/>
  <c r="E23" i="1"/>
  <c r="E36" i="1"/>
  <c r="E21" i="1"/>
  <c r="E22" i="1"/>
  <c r="D22" i="1"/>
  <c r="E18" i="1"/>
  <c r="D18" i="1"/>
  <c r="E25" i="1"/>
  <c r="E13" i="1"/>
  <c r="D76" i="1"/>
  <c r="D66" i="1"/>
  <c r="D58" i="1"/>
  <c r="D50" i="1"/>
  <c r="E29" i="1"/>
  <c r="D70" i="1"/>
  <c r="D55" i="1"/>
  <c r="E26" i="1"/>
  <c r="D26" i="1"/>
  <c r="E30" i="1"/>
  <c r="D30" i="1"/>
  <c r="E43" i="1"/>
  <c r="D43" i="1"/>
  <c r="E39" i="1"/>
  <c r="D39" i="1"/>
  <c r="D73" i="1"/>
  <c r="D62" i="1"/>
  <c r="D54" i="1"/>
  <c r="D47" i="1"/>
  <c r="D75" i="1"/>
  <c r="D69" i="1"/>
  <c r="D65" i="1"/>
  <c r="D61" i="1"/>
  <c r="D57" i="1"/>
  <c r="D53" i="1"/>
  <c r="D49" i="1"/>
  <c r="D46" i="1"/>
  <c r="D42" i="1"/>
  <c r="D38" i="1"/>
  <c r="D78" i="1"/>
  <c r="D74" i="1"/>
  <c r="D72" i="1"/>
  <c r="D68" i="1"/>
  <c r="D64" i="1"/>
  <c r="D60" i="1"/>
  <c r="D56" i="1"/>
  <c r="D52" i="1"/>
  <c r="D45" i="1"/>
  <c r="D41" i="1"/>
  <c r="D37" i="1"/>
  <c r="E35" i="1" l="1"/>
  <c r="F52" i="1" l="1"/>
  <c r="D35" i="1"/>
  <c r="F78" i="1"/>
  <c r="F76" i="1"/>
  <c r="F79" i="1" l="1"/>
  <c r="G79" i="1"/>
  <c r="C79" i="1" s="1"/>
  <c r="E79" i="1" l="1"/>
  <c r="D79" i="1"/>
  <c r="D9" i="1"/>
  <c r="E9" i="1"/>
  <c r="H16" i="2"/>
  <c r="G16" i="2"/>
  <c r="F16" i="2" s="1"/>
  <c r="H15" i="2"/>
  <c r="H18" i="2" s="1"/>
  <c r="G15" i="2"/>
  <c r="F15" i="2" s="1"/>
  <c r="F12" i="2"/>
  <c r="E12" i="2"/>
  <c r="D12" i="2"/>
  <c r="C12" i="2"/>
  <c r="H11" i="2"/>
  <c r="H13" i="2" s="1"/>
  <c r="H8" i="2"/>
  <c r="G8" i="2"/>
  <c r="D16" i="2" l="1"/>
  <c r="E16" i="2"/>
  <c r="C16" i="2"/>
  <c r="C15" i="2"/>
  <c r="D15" i="2"/>
  <c r="H17" i="2"/>
  <c r="G13" i="2"/>
  <c r="E15" i="2"/>
  <c r="G18" i="2"/>
  <c r="G17" i="2"/>
  <c r="D18" i="2" l="1"/>
  <c r="C18" i="2"/>
  <c r="F18" i="2"/>
  <c r="E18" i="2"/>
  <c r="D13" i="2"/>
  <c r="C13" i="2"/>
  <c r="F13" i="2"/>
  <c r="E13" i="2"/>
  <c r="F17" i="2"/>
  <c r="E17" i="2"/>
  <c r="D17" i="2"/>
  <c r="C17" i="2"/>
  <c r="C15" i="1" l="1"/>
  <c r="E15" i="1" l="1"/>
  <c r="D15" i="1"/>
  <c r="C31" i="1" l="1"/>
  <c r="D31" i="1" s="1"/>
  <c r="E31" i="1" l="1"/>
  <c r="G32" i="1" l="1"/>
  <c r="C32" i="1" s="1"/>
  <c r="E32" i="1" s="1"/>
  <c r="D32" i="1" l="1"/>
  <c r="G33" i="1"/>
  <c r="C33" i="1" s="1"/>
  <c r="F80" i="1"/>
  <c r="F8" i="2" s="1"/>
  <c r="G80" i="1" l="1"/>
  <c r="C80" i="1" s="1"/>
  <c r="E80" i="1" s="1"/>
  <c r="E8" i="2" s="1"/>
  <c r="E33" i="1"/>
  <c r="D33" i="1"/>
  <c r="D80" i="1" l="1"/>
  <c r="D8" i="2" s="1"/>
  <c r="C8" i="2"/>
  <c r="C11" i="2" s="1"/>
</calcChain>
</file>

<file path=xl/sharedStrings.xml><?xml version="1.0" encoding="utf-8"?>
<sst xmlns="http://schemas.openxmlformats.org/spreadsheetml/2006/main" count="185" uniqueCount="172">
  <si>
    <t>INCOME</t>
  </si>
  <si>
    <t>ACCOUNT NAME</t>
  </si>
  <si>
    <t>Appraisal Fee</t>
  </si>
  <si>
    <t>Application Fee</t>
  </si>
  <si>
    <t>Posting Income</t>
  </si>
  <si>
    <t>Interest on Development  loans</t>
  </si>
  <si>
    <t>Interest on Emmergency  loans</t>
  </si>
  <si>
    <t xml:space="preserve">Insurance </t>
  </si>
  <si>
    <t>Members registraton</t>
  </si>
  <si>
    <t>Saving Commission /Withdrawals</t>
  </si>
  <si>
    <t>Sundry Income</t>
  </si>
  <si>
    <t>TOTAL INCOME</t>
  </si>
  <si>
    <t>Loss to Surplus and Loss A/C</t>
  </si>
  <si>
    <t>TOTAL</t>
  </si>
  <si>
    <t>EXPENDITURE</t>
  </si>
  <si>
    <t>wages salaries to permanent staff</t>
  </si>
  <si>
    <t>Wages to Casual Labour,Overtime</t>
  </si>
  <si>
    <t>Housing Allowance</t>
  </si>
  <si>
    <t>N.S.S.F.</t>
  </si>
  <si>
    <t>Pension</t>
  </si>
  <si>
    <t>Housing Levy</t>
  </si>
  <si>
    <t>Education Staff</t>
  </si>
  <si>
    <t>Travel,Subsistence Allowance</t>
  </si>
  <si>
    <t>Other staff Expenditure</t>
  </si>
  <si>
    <t>Fuel,Oil,Water,Electricity</t>
  </si>
  <si>
    <t>Repairs,Maintenance</t>
  </si>
  <si>
    <t>Security</t>
  </si>
  <si>
    <t>Audit fee and supervision fee</t>
  </si>
  <si>
    <t>Bank charges</t>
  </si>
  <si>
    <t>Licenses</t>
  </si>
  <si>
    <t>Nita</t>
  </si>
  <si>
    <t>Other committee Allowance</t>
  </si>
  <si>
    <t>Supervisory sitting allowances</t>
  </si>
  <si>
    <t>Supervisry other allowance</t>
  </si>
  <si>
    <t>Member Education</t>
  </si>
  <si>
    <t>A.G.M Expenses</t>
  </si>
  <si>
    <t>Printing, Stationery</t>
  </si>
  <si>
    <t>Post Telephone</t>
  </si>
  <si>
    <t>Rents,Rates</t>
  </si>
  <si>
    <t>TOTAL EXPENDITURE</t>
  </si>
  <si>
    <t>Surplus to Surplus and Loss A/C</t>
  </si>
  <si>
    <t>TULAGA SACCO SOCIETY LIMITED</t>
  </si>
  <si>
    <t>ACTIVITY NO 631</t>
  </si>
  <si>
    <t>TRADING ACCOUNT - SACCO-631</t>
  </si>
  <si>
    <t>MONTHS</t>
  </si>
  <si>
    <t>MARCH</t>
  </si>
  <si>
    <t>JUNE</t>
  </si>
  <si>
    <t>SEP</t>
  </si>
  <si>
    <t>DEC</t>
  </si>
  <si>
    <t>A/C NO</t>
  </si>
  <si>
    <t>CR</t>
  </si>
  <si>
    <t>credit committee other allo</t>
  </si>
  <si>
    <t>credit committee sitting allo</t>
  </si>
  <si>
    <t>CS : 15965- TULAGA SACCO SOCIETY LIMITED</t>
  </si>
  <si>
    <t>SURPLUS AND LOSS ACCOUNT 00-700</t>
  </si>
  <si>
    <t>ALL ACTIVITIES</t>
  </si>
  <si>
    <t>TOTAL BUDGET</t>
  </si>
  <si>
    <t>ACTUAL    SEP2022</t>
  </si>
  <si>
    <t>ACTIVITY NAME</t>
  </si>
  <si>
    <t>TULAGA SACCO</t>
  </si>
  <si>
    <t>SUBTOTAL SURPLUS (CR)</t>
  </si>
  <si>
    <t>000-700</t>
  </si>
  <si>
    <t>SUBTOTAL LOSS(DR) (CR)</t>
  </si>
  <si>
    <t>NET SURPLUS TO CASH BUDGET</t>
  </si>
  <si>
    <t>000-999</t>
  </si>
  <si>
    <t>NET LOSS TO CASH BUDGET</t>
  </si>
  <si>
    <t>000-899</t>
  </si>
  <si>
    <t>000-000</t>
  </si>
  <si>
    <t>000-100</t>
  </si>
  <si>
    <t>NET SURPLUS (LOSS)</t>
  </si>
  <si>
    <t>TURNOVER</t>
  </si>
  <si>
    <t>Interest on fimg dairy loans</t>
  </si>
  <si>
    <t>Interest on fimg potatoes loans</t>
  </si>
  <si>
    <t>Interest on fimg poultry loans</t>
  </si>
  <si>
    <t>Interest on fimg peas loans</t>
  </si>
  <si>
    <t>Interest on fimg pyrethrum loans</t>
  </si>
  <si>
    <t>Interest on wakulima loans</t>
  </si>
  <si>
    <t>marketing charges</t>
  </si>
  <si>
    <t>honorarium</t>
  </si>
  <si>
    <t>00-104</t>
  </si>
  <si>
    <t>00-122</t>
  </si>
  <si>
    <t>00-127</t>
  </si>
  <si>
    <t>00-128</t>
  </si>
  <si>
    <t>Election Application</t>
  </si>
  <si>
    <t>00-129</t>
  </si>
  <si>
    <t>00-105</t>
  </si>
  <si>
    <t>Sms income</t>
  </si>
  <si>
    <t>00-106</t>
  </si>
  <si>
    <t>00-109</t>
  </si>
  <si>
    <t>Interest on Kilimo loans</t>
  </si>
  <si>
    <t>00-110</t>
  </si>
  <si>
    <t>Interest on masomo loans</t>
  </si>
  <si>
    <t>00-111</t>
  </si>
  <si>
    <t>Interest on green energy loans</t>
  </si>
  <si>
    <t>00-112</t>
  </si>
  <si>
    <t>00-113</t>
  </si>
  <si>
    <t>00-114</t>
  </si>
  <si>
    <t>00-116</t>
  </si>
  <si>
    <t>00-123</t>
  </si>
  <si>
    <t>00-124</t>
  </si>
  <si>
    <t>00-120</t>
  </si>
  <si>
    <t>00-118</t>
  </si>
  <si>
    <t>00-303</t>
  </si>
  <si>
    <t>00-302</t>
  </si>
  <si>
    <t>00-304</t>
  </si>
  <si>
    <t>00-305</t>
  </si>
  <si>
    <t>00-306</t>
  </si>
  <si>
    <t>00-307</t>
  </si>
  <si>
    <t>00-308</t>
  </si>
  <si>
    <t>00-309</t>
  </si>
  <si>
    <t>00-310</t>
  </si>
  <si>
    <t>00-311</t>
  </si>
  <si>
    <t>Annual leave Allowance</t>
  </si>
  <si>
    <t>00-312</t>
  </si>
  <si>
    <t>00-313</t>
  </si>
  <si>
    <t>00-314</t>
  </si>
  <si>
    <t>staff uniform</t>
  </si>
  <si>
    <t>00-315</t>
  </si>
  <si>
    <t>00-316</t>
  </si>
  <si>
    <t>00-317</t>
  </si>
  <si>
    <t>00-318</t>
  </si>
  <si>
    <t>00-320</t>
  </si>
  <si>
    <t>00-321</t>
  </si>
  <si>
    <t>00-322</t>
  </si>
  <si>
    <t>00-324</t>
  </si>
  <si>
    <t>00-323</t>
  </si>
  <si>
    <t>Committee sitting Allowance</t>
  </si>
  <si>
    <t>00-325</t>
  </si>
  <si>
    <t>00-326</t>
  </si>
  <si>
    <t>00-327</t>
  </si>
  <si>
    <t>00-328</t>
  </si>
  <si>
    <t>00-329</t>
  </si>
  <si>
    <t>00-330</t>
  </si>
  <si>
    <t>00-331</t>
  </si>
  <si>
    <t>00-332</t>
  </si>
  <si>
    <t>00-333</t>
  </si>
  <si>
    <t>00-334</t>
  </si>
  <si>
    <t>00-336</t>
  </si>
  <si>
    <t>members mobilization</t>
  </si>
  <si>
    <t>00-338</t>
  </si>
  <si>
    <t>System Maintainance</t>
  </si>
  <si>
    <t>00-340</t>
  </si>
  <si>
    <t>VAT and Audit supervision</t>
  </si>
  <si>
    <t>00-341</t>
  </si>
  <si>
    <t>00-344</t>
  </si>
  <si>
    <t>00-337</t>
  </si>
  <si>
    <t>Interest on maziwa loans</t>
  </si>
  <si>
    <t>FROM:1/1/2027</t>
  </si>
  <si>
    <t>TO 31/12/2027</t>
  </si>
  <si>
    <t>YEAR 2027</t>
  </si>
  <si>
    <t>interest on nawiri loans</t>
  </si>
  <si>
    <t>casuals and O.T</t>
  </si>
  <si>
    <t>00-311/1</t>
  </si>
  <si>
    <t>Staff Appraisal/Renumeration</t>
  </si>
  <si>
    <t>00-312/1</t>
  </si>
  <si>
    <t>domestic company income tax</t>
  </si>
  <si>
    <t>witholding tax</t>
  </si>
  <si>
    <t>uniform cost</t>
  </si>
  <si>
    <t>00-326/1</t>
  </si>
  <si>
    <t>Environmental Compliance</t>
  </si>
  <si>
    <t>Loan Recovery Expense</t>
  </si>
  <si>
    <t>00-347</t>
  </si>
  <si>
    <t>TOTAL BUDGET 2027</t>
  </si>
  <si>
    <t>BUDGET FOR THE YEAR 2027</t>
  </si>
  <si>
    <t>00-121</t>
  </si>
  <si>
    <t>Interest on short loans</t>
  </si>
  <si>
    <t>00-125</t>
  </si>
  <si>
    <t>00-130</t>
  </si>
  <si>
    <t>00-319</t>
  </si>
  <si>
    <t>00-348</t>
  </si>
  <si>
    <t xml:space="preserve">ACTUALS </t>
  </si>
  <si>
    <t>sms subscriptions/ 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</si>
</sst>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Times New Roman"/>
      <family val="1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2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2" fontId="3" fillId="0" borderId="0" xfId="0" applyNumberFormat="1" applyFont="1"/>
    <xf numFmtId="0" fontId="4" fillId="0" borderId="0" xfId="0" applyFont="1" applyAlignment="1">
      <alignment horizontal="left"/>
    </xf>
    <xf numFmtId="2" fontId="4" fillId="0" borderId="0" xfId="0" applyNumberFormat="1" applyFont="1"/>
    <xf numFmtId="0" fontId="4" fillId="0" borderId="0" xfId="0" applyFont="1"/>
    <xf numFmtId="0" fontId="3" fillId="0" borderId="1" xfId="0" applyFont="1" applyBorder="1" applyAlignment="1">
      <alignment horizontal="left"/>
    </xf>
    <xf numFmtId="2" fontId="3" fillId="0" borderId="1" xfId="0" applyNumberFormat="1" applyFont="1" applyBorder="1"/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/>
    <xf numFmtId="164" fontId="3" fillId="0" borderId="1" xfId="0" applyNumberFormat="1" applyFont="1" applyBorder="1"/>
    <xf numFmtId="164" fontId="4" fillId="2" borderId="1" xfId="0" applyNumberFormat="1" applyFont="1" applyFill="1" applyBorder="1"/>
    <xf numFmtId="0" fontId="0" fillId="3" borderId="0" xfId="0" applyFill="1"/>
    <xf numFmtId="0" fontId="3" fillId="0" borderId="0" xfId="0" applyFont="1"/>
    <xf numFmtId="0" fontId="4" fillId="0" borderId="0" xfId="0" applyFont="1"/>
    <xf numFmtId="2" fontId="3" fillId="0" borderId="2" xfId="0" applyNumberFormat="1" applyFont="1" applyBorder="1" applyAlignment="1">
      <alignment wrapText="1"/>
    </xf>
    <xf numFmtId="2" fontId="3" fillId="0" borderId="3" xfId="0" applyNumberFormat="1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6" fillId="3" borderId="0" xfId="0" applyFont="1" applyFill="1"/>
    <xf numFmtId="164" fontId="6" fillId="3" borderId="0" xfId="0" applyNumberFormat="1" applyFont="1" applyFill="1"/>
    <xf numFmtId="0" fontId="2" fillId="3" borderId="0" xfId="0" applyFont="1" applyFill="1"/>
    <xf numFmtId="164" fontId="6" fillId="3" borderId="0" xfId="0" applyNumberFormat="1" applyFont="1" applyFill="1"/>
    <xf numFmtId="164" fontId="2" fillId="3" borderId="0" xfId="0" applyNumberFormat="1" applyFont="1" applyFill="1"/>
    <xf numFmtId="164" fontId="2" fillId="3" borderId="0" xfId="0" applyNumberFormat="1" applyFont="1" applyFill="1"/>
    <xf numFmtId="0" fontId="6" fillId="3" borderId="0" xfId="0" applyFont="1" applyFill="1"/>
    <xf numFmtId="0" fontId="6" fillId="3" borderId="1" xfId="0" applyFont="1" applyFill="1" applyBorder="1"/>
    <xf numFmtId="164" fontId="6" fillId="3" borderId="1" xfId="0" applyNumberFormat="1" applyFont="1" applyFill="1" applyBorder="1"/>
    <xf numFmtId="164" fontId="6" fillId="3" borderId="1" xfId="0" applyNumberFormat="1" applyFont="1" applyFill="1" applyBorder="1" applyAlignment="1">
      <alignment wrapText="1"/>
    </xf>
    <xf numFmtId="164" fontId="6" fillId="3" borderId="1" xfId="0" applyNumberFormat="1" applyFont="1" applyFill="1" applyBorder="1" applyAlignment="1">
      <alignment wrapText="1"/>
    </xf>
    <xf numFmtId="0" fontId="2" fillId="3" borderId="1" xfId="0" applyFont="1" applyFill="1" applyBorder="1"/>
    <xf numFmtId="164" fontId="2" fillId="3" borderId="1" xfId="0" applyNumberFormat="1" applyFont="1" applyFill="1" applyBorder="1"/>
    <xf numFmtId="14" fontId="6" fillId="3" borderId="1" xfId="0" applyNumberFormat="1" applyFont="1" applyFill="1" applyBorder="1" applyAlignment="1">
      <alignment wrapText="1"/>
    </xf>
    <xf numFmtId="4" fontId="2" fillId="3" borderId="1" xfId="1" applyNumberFormat="1" applyFont="1" applyFill="1" applyBorder="1"/>
    <xf numFmtId="0" fontId="2" fillId="3" borderId="1" xfId="1" applyFont="1" applyFill="1" applyBorder="1"/>
    <xf numFmtId="4" fontId="6" fillId="3" borderId="1" xfId="1" applyNumberFormat="1" applyFont="1" applyFill="1" applyBorder="1"/>
    <xf numFmtId="0" fontId="7" fillId="3" borderId="1" xfId="1" applyFont="1" applyFill="1" applyBorder="1"/>
    <xf numFmtId="0" fontId="6" fillId="3" borderId="1" xfId="1" applyFont="1" applyFill="1" applyBorder="1"/>
    <xf numFmtId="0" fontId="8" fillId="3" borderId="0" xfId="0" applyFont="1" applyFill="1"/>
    <xf numFmtId="4" fontId="8" fillId="3" borderId="0" xfId="0" applyNumberFormat="1" applyFont="1" applyFill="1"/>
    <xf numFmtId="0" fontId="0" fillId="3" borderId="0" xfId="0" applyFont="1" applyFill="1"/>
    <xf numFmtId="0" fontId="0" fillId="0" borderId="0" xfId="0" applyFo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UDGET(SACCO)%202023-NJER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ULAGA SACCO2021"/>
      <sheetName val="BUDGET SUMMARY 2021"/>
      <sheetName val="FUNDS FLOW NOTES 2021"/>
      <sheetName val="FUNDS FLOW BUDGET 2021"/>
      <sheetName val="DEPRECIATION2021"/>
      <sheetName val="COMMITTEE SITTING ALLOWANCE2021"/>
      <sheetName val="SUPERVISORY SITTING ALLOW2021"/>
      <sheetName val="BUDGET STAFF SALARIES 2021"/>
      <sheetName val="Sheet1"/>
    </sheetNames>
    <sheetDataSet>
      <sheetData sheetId="0">
        <row r="19">
          <cell r="G19">
            <v>8893400</v>
          </cell>
          <cell r="H19">
            <v>5340711.3</v>
          </cell>
        </row>
        <row r="57">
          <cell r="G57">
            <v>5805173.9495999999</v>
          </cell>
          <cell r="H57">
            <v>2997030</v>
          </cell>
        </row>
        <row r="58">
          <cell r="G58">
            <v>3088226.0504000001</v>
          </cell>
          <cell r="H58">
            <v>2343681.2999999998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topLeftCell="A64" zoomScale="140" zoomScaleNormal="140" workbookViewId="0">
      <selection activeCell="G41" sqref="G41"/>
    </sheetView>
  </sheetViews>
  <sheetFormatPr defaultRowHeight="15" x14ac:dyDescent="0.25"/>
  <cols>
    <col min="1" max="1" width="23.42578125" style="44" customWidth="1"/>
    <col min="2" max="2" width="8" style="44" customWidth="1"/>
    <col min="3" max="3" width="11.7109375" style="45" customWidth="1"/>
    <col min="4" max="4" width="11.28515625" style="45" bestFit="1" customWidth="1"/>
    <col min="5" max="5" width="11.42578125" style="45" customWidth="1"/>
    <col min="6" max="6" width="11.5703125" style="45" customWidth="1"/>
    <col min="7" max="7" width="13" style="45" customWidth="1"/>
    <col min="8" max="8" width="11.85546875" style="45" customWidth="1"/>
    <col min="9" max="9" width="12.85546875" style="18" customWidth="1"/>
  </cols>
  <sheetData>
    <row r="1" spans="1:9" x14ac:dyDescent="0.25">
      <c r="A1" s="25" t="s">
        <v>41</v>
      </c>
      <c r="B1" s="25"/>
      <c r="C1" s="26"/>
      <c r="D1" s="26"/>
      <c r="E1" s="26"/>
      <c r="F1" s="26"/>
      <c r="G1" s="26"/>
      <c r="H1" s="26"/>
    </row>
    <row r="2" spans="1:9" x14ac:dyDescent="0.25">
      <c r="A2" s="27"/>
      <c r="B2" s="27"/>
      <c r="C2" s="28" t="s">
        <v>42</v>
      </c>
      <c r="D2" s="29"/>
      <c r="E2" s="30"/>
      <c r="F2" s="30"/>
      <c r="G2" s="30"/>
      <c r="H2" s="30"/>
    </row>
    <row r="3" spans="1:9" x14ac:dyDescent="0.25">
      <c r="A3" s="31" t="s">
        <v>163</v>
      </c>
      <c r="B3" s="31"/>
      <c r="C3" s="26" t="s">
        <v>147</v>
      </c>
      <c r="D3" s="30"/>
      <c r="E3" s="26"/>
      <c r="F3" s="26"/>
      <c r="G3" s="26"/>
      <c r="H3" s="26"/>
    </row>
    <row r="4" spans="1:9" x14ac:dyDescent="0.25">
      <c r="A4" s="27"/>
      <c r="B4" s="27"/>
      <c r="C4" s="28" t="s">
        <v>148</v>
      </c>
      <c r="D4" s="29"/>
      <c r="E4" s="30"/>
      <c r="F4" s="30"/>
      <c r="G4" s="30"/>
      <c r="H4" s="30"/>
    </row>
    <row r="5" spans="1:9" x14ac:dyDescent="0.25">
      <c r="A5" s="31" t="s">
        <v>43</v>
      </c>
      <c r="B5" s="31"/>
      <c r="C5" s="30"/>
      <c r="D5" s="26"/>
      <c r="E5" s="26"/>
      <c r="F5" s="30"/>
      <c r="G5" s="30"/>
      <c r="H5" s="30"/>
    </row>
    <row r="6" spans="1:9" ht="27" customHeight="1" x14ac:dyDescent="0.25">
      <c r="A6" s="27"/>
      <c r="B6" s="32" t="s">
        <v>44</v>
      </c>
      <c r="C6" s="33" t="s">
        <v>45</v>
      </c>
      <c r="D6" s="33" t="s">
        <v>46</v>
      </c>
      <c r="E6" s="33" t="s">
        <v>47</v>
      </c>
      <c r="F6" s="33" t="s">
        <v>48</v>
      </c>
      <c r="G6" s="34" t="s">
        <v>162</v>
      </c>
      <c r="H6" s="35" t="s">
        <v>170</v>
      </c>
    </row>
    <row r="7" spans="1:9" ht="15" customHeight="1" x14ac:dyDescent="0.25">
      <c r="A7" s="32" t="s">
        <v>0</v>
      </c>
      <c r="B7" s="36"/>
      <c r="C7" s="37"/>
      <c r="D7" s="37"/>
      <c r="E7" s="33"/>
      <c r="F7" s="33"/>
      <c r="G7" s="34"/>
      <c r="H7" s="38">
        <v>46295</v>
      </c>
    </row>
    <row r="8" spans="1:9" x14ac:dyDescent="0.25">
      <c r="A8" s="32" t="s">
        <v>1</v>
      </c>
      <c r="B8" s="32" t="s">
        <v>49</v>
      </c>
      <c r="C8" s="33" t="s">
        <v>50</v>
      </c>
      <c r="D8" s="33" t="s">
        <v>50</v>
      </c>
      <c r="E8" s="33" t="s">
        <v>50</v>
      </c>
      <c r="F8" s="33" t="s">
        <v>50</v>
      </c>
      <c r="G8" s="39"/>
      <c r="H8" s="39"/>
    </row>
    <row r="9" spans="1:9" s="47" customFormat="1" x14ac:dyDescent="0.25">
      <c r="A9" s="40" t="s">
        <v>2</v>
      </c>
      <c r="B9" s="40" t="s">
        <v>79</v>
      </c>
      <c r="C9" s="39">
        <f>G9/4</f>
        <v>714250</v>
      </c>
      <c r="D9" s="39">
        <f>C9*2</f>
        <v>1428500</v>
      </c>
      <c r="E9" s="39">
        <f>C9*3</f>
        <v>2142750</v>
      </c>
      <c r="F9" s="39">
        <f>G9/1</f>
        <v>2857000</v>
      </c>
      <c r="G9" s="39">
        <v>2857000</v>
      </c>
      <c r="H9" s="39">
        <v>2121678.2999999998</v>
      </c>
      <c r="I9" s="46"/>
    </row>
    <row r="10" spans="1:9" s="47" customFormat="1" x14ac:dyDescent="0.25">
      <c r="A10" s="40" t="s">
        <v>3</v>
      </c>
      <c r="B10" s="40" t="s">
        <v>85</v>
      </c>
      <c r="C10" s="39">
        <f t="shared" ref="C10:C33" si="0">G10/4</f>
        <v>153250</v>
      </c>
      <c r="D10" s="39">
        <f t="shared" ref="D10:D33" si="1">C10*2</f>
        <v>306500</v>
      </c>
      <c r="E10" s="39">
        <f t="shared" ref="E10:E33" si="2">C10*3</f>
        <v>459750</v>
      </c>
      <c r="F10" s="39">
        <f t="shared" ref="F10:F30" si="3">G10/1</f>
        <v>613000</v>
      </c>
      <c r="G10" s="39">
        <v>613000</v>
      </c>
      <c r="H10" s="39">
        <v>455100</v>
      </c>
      <c r="I10" s="46"/>
    </row>
    <row r="11" spans="1:9" s="47" customFormat="1" x14ac:dyDescent="0.25">
      <c r="A11" s="40" t="s">
        <v>4</v>
      </c>
      <c r="B11" s="40" t="s">
        <v>164</v>
      </c>
      <c r="C11" s="39">
        <f t="shared" si="0"/>
        <v>581800</v>
      </c>
      <c r="D11" s="39">
        <f t="shared" si="1"/>
        <v>1163600</v>
      </c>
      <c r="E11" s="39">
        <f t="shared" si="2"/>
        <v>1745400</v>
      </c>
      <c r="F11" s="39">
        <f t="shared" si="3"/>
        <v>2327200</v>
      </c>
      <c r="G11" s="39">
        <v>2327200</v>
      </c>
      <c r="H11" s="39">
        <v>1728180</v>
      </c>
      <c r="I11" s="46"/>
    </row>
    <row r="12" spans="1:9" s="47" customFormat="1" x14ac:dyDescent="0.25">
      <c r="A12" s="40" t="s">
        <v>165</v>
      </c>
      <c r="B12" s="40" t="s">
        <v>88</v>
      </c>
      <c r="C12" s="39">
        <f t="shared" si="0"/>
        <v>503075</v>
      </c>
      <c r="D12" s="39">
        <f t="shared" si="1"/>
        <v>1006150</v>
      </c>
      <c r="E12" s="39">
        <f t="shared" si="2"/>
        <v>1509225</v>
      </c>
      <c r="F12" s="39">
        <f t="shared" si="3"/>
        <v>2012300</v>
      </c>
      <c r="G12" s="39">
        <v>2012300</v>
      </c>
      <c r="H12" s="39">
        <v>1048713.42</v>
      </c>
      <c r="I12" s="46"/>
    </row>
    <row r="13" spans="1:9" s="47" customFormat="1" x14ac:dyDescent="0.25">
      <c r="A13" s="42" t="s">
        <v>83</v>
      </c>
      <c r="B13" s="42" t="s">
        <v>84</v>
      </c>
      <c r="C13" s="39">
        <f t="shared" si="0"/>
        <v>750</v>
      </c>
      <c r="D13" s="39">
        <f t="shared" si="1"/>
        <v>1500</v>
      </c>
      <c r="E13" s="39">
        <f t="shared" si="2"/>
        <v>2250</v>
      </c>
      <c r="F13" s="39">
        <f t="shared" si="3"/>
        <v>3000</v>
      </c>
      <c r="G13" s="39">
        <v>3000</v>
      </c>
      <c r="H13" s="39">
        <v>2000</v>
      </c>
      <c r="I13" s="46"/>
    </row>
    <row r="14" spans="1:9" s="47" customFormat="1" x14ac:dyDescent="0.25">
      <c r="A14" s="40" t="s">
        <v>71</v>
      </c>
      <c r="B14" s="40" t="s">
        <v>80</v>
      </c>
      <c r="C14" s="39">
        <f t="shared" si="0"/>
        <v>18812.5</v>
      </c>
      <c r="D14" s="39">
        <f t="shared" si="1"/>
        <v>37625</v>
      </c>
      <c r="E14" s="39">
        <f t="shared" si="2"/>
        <v>56437.5</v>
      </c>
      <c r="F14" s="39">
        <f t="shared" si="3"/>
        <v>75250</v>
      </c>
      <c r="G14" s="39">
        <v>75250</v>
      </c>
      <c r="H14" s="39">
        <v>55880</v>
      </c>
      <c r="I14" s="46"/>
    </row>
    <row r="15" spans="1:9" s="47" customFormat="1" x14ac:dyDescent="0.25">
      <c r="A15" s="42" t="s">
        <v>86</v>
      </c>
      <c r="B15" s="42" t="s">
        <v>87</v>
      </c>
      <c r="C15" s="39">
        <f t="shared" si="0"/>
        <v>17625</v>
      </c>
      <c r="D15" s="39">
        <f t="shared" si="1"/>
        <v>35250</v>
      </c>
      <c r="E15" s="39">
        <f t="shared" si="2"/>
        <v>52875</v>
      </c>
      <c r="F15" s="39">
        <f t="shared" si="3"/>
        <v>70500</v>
      </c>
      <c r="G15" s="39">
        <v>70500</v>
      </c>
      <c r="H15" s="39">
        <v>52682</v>
      </c>
      <c r="I15" s="46"/>
    </row>
    <row r="16" spans="1:9" s="47" customFormat="1" x14ac:dyDescent="0.25">
      <c r="A16" s="42" t="s">
        <v>89</v>
      </c>
      <c r="B16" s="42" t="s">
        <v>90</v>
      </c>
      <c r="C16" s="39">
        <f t="shared" si="0"/>
        <v>13750</v>
      </c>
      <c r="D16" s="39">
        <f t="shared" si="1"/>
        <v>27500</v>
      </c>
      <c r="E16" s="39">
        <f t="shared" si="2"/>
        <v>41250</v>
      </c>
      <c r="F16" s="39">
        <f t="shared" si="3"/>
        <v>55000</v>
      </c>
      <c r="G16" s="39">
        <v>55000</v>
      </c>
      <c r="H16" s="39">
        <v>182400.7</v>
      </c>
      <c r="I16" s="46"/>
    </row>
    <row r="17" spans="1:9" s="47" customFormat="1" x14ac:dyDescent="0.25">
      <c r="A17" s="42" t="s">
        <v>91</v>
      </c>
      <c r="B17" s="42" t="s">
        <v>92</v>
      </c>
      <c r="C17" s="39">
        <f t="shared" si="0"/>
        <v>6250</v>
      </c>
      <c r="D17" s="39">
        <f t="shared" si="1"/>
        <v>12500</v>
      </c>
      <c r="E17" s="39">
        <f t="shared" si="2"/>
        <v>18750</v>
      </c>
      <c r="F17" s="39">
        <f t="shared" si="3"/>
        <v>25000</v>
      </c>
      <c r="G17" s="39">
        <v>25000</v>
      </c>
      <c r="H17" s="39">
        <v>57785.97</v>
      </c>
      <c r="I17" s="46"/>
    </row>
    <row r="18" spans="1:9" s="47" customFormat="1" x14ac:dyDescent="0.25">
      <c r="A18" s="42" t="s">
        <v>93</v>
      </c>
      <c r="B18" s="42" t="s">
        <v>94</v>
      </c>
      <c r="C18" s="39">
        <f t="shared" si="0"/>
        <v>7500</v>
      </c>
      <c r="D18" s="39">
        <f t="shared" si="1"/>
        <v>15000</v>
      </c>
      <c r="E18" s="39">
        <f t="shared" si="2"/>
        <v>22500</v>
      </c>
      <c r="F18" s="39">
        <f t="shared" si="3"/>
        <v>30000</v>
      </c>
      <c r="G18" s="39">
        <v>30000</v>
      </c>
      <c r="H18" s="39">
        <v>5145.55</v>
      </c>
      <c r="I18" s="46"/>
    </row>
    <row r="19" spans="1:9" s="47" customFormat="1" x14ac:dyDescent="0.25">
      <c r="A19" s="40" t="s">
        <v>72</v>
      </c>
      <c r="B19" s="40" t="s">
        <v>98</v>
      </c>
      <c r="C19" s="39">
        <f t="shared" si="0"/>
        <v>2125</v>
      </c>
      <c r="D19" s="39">
        <f t="shared" si="1"/>
        <v>4250</v>
      </c>
      <c r="E19" s="39">
        <f t="shared" si="2"/>
        <v>6375</v>
      </c>
      <c r="F19" s="39">
        <f t="shared" si="3"/>
        <v>8500</v>
      </c>
      <c r="G19" s="39">
        <v>8500</v>
      </c>
      <c r="H19" s="39">
        <v>6091.81</v>
      </c>
      <c r="I19" s="46"/>
    </row>
    <row r="20" spans="1:9" s="47" customFormat="1" x14ac:dyDescent="0.25">
      <c r="A20" s="40" t="s">
        <v>73</v>
      </c>
      <c r="B20" s="40" t="s">
        <v>166</v>
      </c>
      <c r="C20" s="39">
        <f t="shared" si="0"/>
        <v>3125</v>
      </c>
      <c r="D20" s="39">
        <f t="shared" si="1"/>
        <v>6250</v>
      </c>
      <c r="E20" s="39">
        <f t="shared" si="2"/>
        <v>9375</v>
      </c>
      <c r="F20" s="39">
        <f t="shared" si="3"/>
        <v>12500</v>
      </c>
      <c r="G20" s="39">
        <v>12500</v>
      </c>
      <c r="H20" s="39">
        <v>76</v>
      </c>
      <c r="I20" s="46"/>
    </row>
    <row r="21" spans="1:9" s="47" customFormat="1" x14ac:dyDescent="0.25">
      <c r="A21" s="40" t="s">
        <v>74</v>
      </c>
      <c r="B21" s="40" t="s">
        <v>99</v>
      </c>
      <c r="C21" s="39">
        <f t="shared" si="0"/>
        <v>1175</v>
      </c>
      <c r="D21" s="39">
        <f t="shared" si="1"/>
        <v>2350</v>
      </c>
      <c r="E21" s="39">
        <f t="shared" si="2"/>
        <v>3525</v>
      </c>
      <c r="F21" s="39">
        <f t="shared" si="3"/>
        <v>4700</v>
      </c>
      <c r="G21" s="39">
        <v>4700</v>
      </c>
      <c r="H21" s="39">
        <v>3374.57</v>
      </c>
      <c r="I21" s="46"/>
    </row>
    <row r="22" spans="1:9" s="46" customFormat="1" x14ac:dyDescent="0.25">
      <c r="A22" s="40" t="s">
        <v>75</v>
      </c>
      <c r="B22" s="40"/>
      <c r="C22" s="39">
        <f t="shared" si="0"/>
        <v>1175</v>
      </c>
      <c r="D22" s="39">
        <f t="shared" si="1"/>
        <v>2350</v>
      </c>
      <c r="E22" s="39">
        <f t="shared" si="2"/>
        <v>3525</v>
      </c>
      <c r="F22" s="39">
        <f t="shared" si="3"/>
        <v>4700</v>
      </c>
      <c r="G22" s="39">
        <v>4700</v>
      </c>
      <c r="H22" s="39">
        <v>0</v>
      </c>
    </row>
    <row r="23" spans="1:9" s="47" customFormat="1" x14ac:dyDescent="0.25">
      <c r="A23" s="40" t="s">
        <v>76</v>
      </c>
      <c r="B23" s="40" t="s">
        <v>81</v>
      </c>
      <c r="C23" s="39">
        <f t="shared" si="0"/>
        <v>1479450</v>
      </c>
      <c r="D23" s="39">
        <f t="shared" si="1"/>
        <v>2958900</v>
      </c>
      <c r="E23" s="39">
        <f t="shared" si="2"/>
        <v>4438350</v>
      </c>
      <c r="F23" s="39">
        <f t="shared" si="3"/>
        <v>5917800</v>
      </c>
      <c r="G23" s="39">
        <v>5917800</v>
      </c>
      <c r="H23" s="39">
        <v>4394412.57</v>
      </c>
      <c r="I23" s="46"/>
    </row>
    <row r="24" spans="1:9" s="47" customFormat="1" x14ac:dyDescent="0.25">
      <c r="A24" s="40" t="s">
        <v>150</v>
      </c>
      <c r="B24" s="40" t="s">
        <v>167</v>
      </c>
      <c r="C24" s="39">
        <f t="shared" si="0"/>
        <v>62700</v>
      </c>
      <c r="D24" s="39">
        <f t="shared" si="1"/>
        <v>125400</v>
      </c>
      <c r="E24" s="39">
        <f t="shared" si="2"/>
        <v>188100</v>
      </c>
      <c r="F24" s="39">
        <f t="shared" si="3"/>
        <v>250800</v>
      </c>
      <c r="G24" s="39">
        <v>250800</v>
      </c>
      <c r="H24" s="39">
        <v>5655.26</v>
      </c>
      <c r="I24" s="46"/>
    </row>
    <row r="25" spans="1:9" s="47" customFormat="1" x14ac:dyDescent="0.25">
      <c r="A25" s="40" t="s">
        <v>146</v>
      </c>
      <c r="B25" s="40" t="s">
        <v>82</v>
      </c>
      <c r="C25" s="39">
        <f t="shared" si="0"/>
        <v>179250</v>
      </c>
      <c r="D25" s="39">
        <f t="shared" si="1"/>
        <v>358500</v>
      </c>
      <c r="E25" s="39">
        <f t="shared" si="2"/>
        <v>537750</v>
      </c>
      <c r="F25" s="39">
        <f t="shared" si="3"/>
        <v>717000</v>
      </c>
      <c r="G25" s="39">
        <v>717000</v>
      </c>
      <c r="H25" s="39">
        <v>532406.30000000005</v>
      </c>
      <c r="I25" s="46"/>
    </row>
    <row r="26" spans="1:9" s="47" customFormat="1" x14ac:dyDescent="0.25">
      <c r="A26" s="40" t="s">
        <v>5</v>
      </c>
      <c r="B26" s="40" t="s">
        <v>95</v>
      </c>
      <c r="C26" s="39">
        <f t="shared" si="0"/>
        <v>7500</v>
      </c>
      <c r="D26" s="39">
        <f t="shared" si="1"/>
        <v>15000</v>
      </c>
      <c r="E26" s="39">
        <f t="shared" si="2"/>
        <v>22500</v>
      </c>
      <c r="F26" s="39">
        <f t="shared" si="3"/>
        <v>30000</v>
      </c>
      <c r="G26" s="39">
        <v>30000</v>
      </c>
      <c r="H26" s="39">
        <v>12442.19</v>
      </c>
      <c r="I26" s="46"/>
    </row>
    <row r="27" spans="1:9" s="47" customFormat="1" x14ac:dyDescent="0.25">
      <c r="A27" s="40" t="s">
        <v>6</v>
      </c>
      <c r="B27" s="40" t="s">
        <v>96</v>
      </c>
      <c r="C27" s="39">
        <f t="shared" si="0"/>
        <v>353550</v>
      </c>
      <c r="D27" s="39">
        <f t="shared" si="1"/>
        <v>707100</v>
      </c>
      <c r="E27" s="39">
        <f t="shared" si="2"/>
        <v>1060650</v>
      </c>
      <c r="F27" s="39">
        <f t="shared" si="3"/>
        <v>1414200</v>
      </c>
      <c r="G27" s="39">
        <f>250000+1164200</f>
        <v>1414200</v>
      </c>
      <c r="H27" s="39">
        <v>864477.54</v>
      </c>
      <c r="I27" s="46"/>
    </row>
    <row r="28" spans="1:9" s="47" customFormat="1" x14ac:dyDescent="0.25">
      <c r="A28" s="40" t="s">
        <v>8</v>
      </c>
      <c r="B28" s="40" t="s">
        <v>97</v>
      </c>
      <c r="C28" s="39">
        <f t="shared" si="0"/>
        <v>35225</v>
      </c>
      <c r="D28" s="39">
        <f t="shared" si="1"/>
        <v>70450</v>
      </c>
      <c r="E28" s="39">
        <f t="shared" si="2"/>
        <v>105675</v>
      </c>
      <c r="F28" s="39">
        <f t="shared" si="3"/>
        <v>140900</v>
      </c>
      <c r="G28" s="39">
        <v>140900</v>
      </c>
      <c r="H28" s="39">
        <v>104680</v>
      </c>
      <c r="I28" s="46"/>
    </row>
    <row r="29" spans="1:9" s="47" customFormat="1" x14ac:dyDescent="0.25">
      <c r="A29" s="40" t="s">
        <v>9</v>
      </c>
      <c r="B29" s="40" t="s">
        <v>100</v>
      </c>
      <c r="C29" s="39">
        <f t="shared" si="0"/>
        <v>206575</v>
      </c>
      <c r="D29" s="39">
        <f t="shared" si="1"/>
        <v>413150</v>
      </c>
      <c r="E29" s="39">
        <f t="shared" si="2"/>
        <v>619725</v>
      </c>
      <c r="F29" s="39">
        <f t="shared" si="3"/>
        <v>826300</v>
      </c>
      <c r="G29" s="39">
        <v>826300</v>
      </c>
      <c r="H29" s="39">
        <v>613640</v>
      </c>
      <c r="I29" s="46"/>
    </row>
    <row r="30" spans="1:9" s="47" customFormat="1" x14ac:dyDescent="0.25">
      <c r="A30" s="40" t="s">
        <v>10</v>
      </c>
      <c r="B30" s="40" t="s">
        <v>101</v>
      </c>
      <c r="C30" s="39">
        <f>G30/4</f>
        <v>500</v>
      </c>
      <c r="D30" s="39">
        <f t="shared" si="1"/>
        <v>1000</v>
      </c>
      <c r="E30" s="39">
        <f t="shared" si="2"/>
        <v>1500</v>
      </c>
      <c r="F30" s="39">
        <f t="shared" si="3"/>
        <v>2000</v>
      </c>
      <c r="G30" s="39">
        <v>2000</v>
      </c>
      <c r="H30" s="39">
        <v>1140</v>
      </c>
      <c r="I30" s="46"/>
    </row>
    <row r="31" spans="1:9" x14ac:dyDescent="0.25">
      <c r="A31" s="43" t="s">
        <v>11</v>
      </c>
      <c r="B31" s="43"/>
      <c r="C31" s="41">
        <f t="shared" si="0"/>
        <v>4349412.5</v>
      </c>
      <c r="D31" s="41">
        <f t="shared" si="1"/>
        <v>8698825</v>
      </c>
      <c r="E31" s="41">
        <f t="shared" si="2"/>
        <v>13048237.5</v>
      </c>
      <c r="F31" s="41">
        <f>SUM(F9:F30)</f>
        <v>17397650</v>
      </c>
      <c r="G31" s="41">
        <f>SUM(G9:G30)</f>
        <v>17397650</v>
      </c>
      <c r="H31" s="41">
        <f>SUM(H9:H30)</f>
        <v>12247962.18</v>
      </c>
    </row>
    <row r="32" spans="1:9" x14ac:dyDescent="0.25">
      <c r="A32" s="40" t="s">
        <v>12</v>
      </c>
      <c r="B32" s="40">
        <v>-700</v>
      </c>
      <c r="C32" s="39">
        <f t="shared" si="0"/>
        <v>0</v>
      </c>
      <c r="D32" s="39">
        <f t="shared" si="1"/>
        <v>0</v>
      </c>
      <c r="E32" s="39">
        <f t="shared" si="2"/>
        <v>0</v>
      </c>
      <c r="F32" s="39">
        <v>0</v>
      </c>
      <c r="G32" s="41">
        <f t="shared" ref="G32:G80" si="4">F32</f>
        <v>0</v>
      </c>
      <c r="H32" s="41">
        <v>0</v>
      </c>
    </row>
    <row r="33" spans="1:9" x14ac:dyDescent="0.25">
      <c r="A33" s="43" t="s">
        <v>13</v>
      </c>
      <c r="B33" s="40"/>
      <c r="C33" s="41">
        <f t="shared" si="0"/>
        <v>4349412.5</v>
      </c>
      <c r="D33" s="41">
        <f t="shared" si="1"/>
        <v>8698825</v>
      </c>
      <c r="E33" s="41">
        <f t="shared" si="2"/>
        <v>13048237.5</v>
      </c>
      <c r="F33" s="39">
        <f>F31</f>
        <v>17397650</v>
      </c>
      <c r="G33" s="41">
        <f t="shared" si="4"/>
        <v>17397650</v>
      </c>
      <c r="H33" s="41">
        <v>12247962.18</v>
      </c>
    </row>
    <row r="34" spans="1:9" x14ac:dyDescent="0.25">
      <c r="A34" s="43" t="s">
        <v>14</v>
      </c>
      <c r="B34" s="40"/>
      <c r="C34" s="39"/>
      <c r="D34" s="39"/>
      <c r="E34" s="39"/>
      <c r="F34" s="39"/>
      <c r="G34" s="41"/>
      <c r="H34" s="41"/>
    </row>
    <row r="35" spans="1:9" s="47" customFormat="1" x14ac:dyDescent="0.25">
      <c r="A35" s="40" t="s">
        <v>77</v>
      </c>
      <c r="B35" s="40" t="s">
        <v>103</v>
      </c>
      <c r="C35" s="39">
        <f>G35/4</f>
        <v>48750</v>
      </c>
      <c r="D35" s="39">
        <f t="shared" ref="D35:D80" si="5">C35*2</f>
        <v>97500</v>
      </c>
      <c r="E35" s="39">
        <f t="shared" ref="E35:E80" si="6">C35*3</f>
        <v>146250</v>
      </c>
      <c r="F35" s="39">
        <v>150000</v>
      </c>
      <c r="G35" s="39">
        <f>45000+150000</f>
        <v>195000</v>
      </c>
      <c r="H35" s="39">
        <v>30000</v>
      </c>
      <c r="I35" s="46"/>
    </row>
    <row r="36" spans="1:9" s="47" customFormat="1" x14ac:dyDescent="0.25">
      <c r="A36" s="40" t="s">
        <v>15</v>
      </c>
      <c r="B36" s="40" t="s">
        <v>102</v>
      </c>
      <c r="C36" s="39">
        <f t="shared" ref="C36:C80" si="7">G36/4</f>
        <v>506937</v>
      </c>
      <c r="D36" s="39">
        <f t="shared" si="5"/>
        <v>1013874</v>
      </c>
      <c r="E36" s="39">
        <f t="shared" si="6"/>
        <v>1520811</v>
      </c>
      <c r="F36" s="39">
        <v>2027748</v>
      </c>
      <c r="G36" s="39">
        <v>2027748</v>
      </c>
      <c r="H36" s="39">
        <v>1497309</v>
      </c>
      <c r="I36" s="46"/>
    </row>
    <row r="37" spans="1:9" s="47" customFormat="1" x14ac:dyDescent="0.25">
      <c r="A37" s="40" t="s">
        <v>16</v>
      </c>
      <c r="B37" s="40" t="s">
        <v>104</v>
      </c>
      <c r="C37" s="39">
        <f t="shared" si="7"/>
        <v>47500</v>
      </c>
      <c r="D37" s="39">
        <f t="shared" si="5"/>
        <v>95000</v>
      </c>
      <c r="E37" s="39">
        <f t="shared" si="6"/>
        <v>142500</v>
      </c>
      <c r="F37" s="39">
        <v>190000</v>
      </c>
      <c r="G37" s="39">
        <v>190000</v>
      </c>
      <c r="H37" s="39">
        <v>331615</v>
      </c>
      <c r="I37" s="46"/>
    </row>
    <row r="38" spans="1:9" s="46" customFormat="1" x14ac:dyDescent="0.25">
      <c r="A38" s="40" t="s">
        <v>17</v>
      </c>
      <c r="B38" s="40" t="s">
        <v>105</v>
      </c>
      <c r="C38" s="39">
        <f t="shared" si="7"/>
        <v>67839</v>
      </c>
      <c r="D38" s="39">
        <f t="shared" si="5"/>
        <v>135678</v>
      </c>
      <c r="E38" s="39">
        <f t="shared" si="6"/>
        <v>203517</v>
      </c>
      <c r="F38" s="39">
        <v>271356</v>
      </c>
      <c r="G38" s="39">
        <v>271356</v>
      </c>
      <c r="H38" s="39">
        <v>179217</v>
      </c>
    </row>
    <row r="39" spans="1:9" s="46" customFormat="1" x14ac:dyDescent="0.25">
      <c r="A39" s="40" t="s">
        <v>18</v>
      </c>
      <c r="B39" s="40" t="s">
        <v>106</v>
      </c>
      <c r="C39" s="39">
        <f t="shared" si="7"/>
        <v>9720</v>
      </c>
      <c r="D39" s="39">
        <f t="shared" si="5"/>
        <v>19440</v>
      </c>
      <c r="E39" s="39">
        <f t="shared" si="6"/>
        <v>29160</v>
      </c>
      <c r="F39" s="39">
        <v>38880</v>
      </c>
      <c r="G39" s="39">
        <v>38880</v>
      </c>
      <c r="H39" s="39">
        <v>53340</v>
      </c>
    </row>
    <row r="40" spans="1:9" s="46" customFormat="1" x14ac:dyDescent="0.25">
      <c r="A40" s="40" t="s">
        <v>19</v>
      </c>
      <c r="B40" s="40" t="s">
        <v>107</v>
      </c>
      <c r="C40" s="39">
        <f t="shared" si="7"/>
        <v>27375</v>
      </c>
      <c r="D40" s="39">
        <f t="shared" si="5"/>
        <v>54750</v>
      </c>
      <c r="E40" s="39">
        <f t="shared" si="6"/>
        <v>82125</v>
      </c>
      <c r="F40" s="39">
        <v>109500</v>
      </c>
      <c r="G40" s="39">
        <v>109500</v>
      </c>
      <c r="H40" s="39">
        <v>75399</v>
      </c>
    </row>
    <row r="41" spans="1:9" s="46" customFormat="1" x14ac:dyDescent="0.25">
      <c r="A41" s="40" t="s">
        <v>20</v>
      </c>
      <c r="B41" s="40" t="s">
        <v>108</v>
      </c>
      <c r="C41" s="39">
        <f t="shared" si="7"/>
        <v>9273</v>
      </c>
      <c r="D41" s="39">
        <f t="shared" si="5"/>
        <v>18546</v>
      </c>
      <c r="E41" s="39">
        <f t="shared" si="6"/>
        <v>27819</v>
      </c>
      <c r="F41" s="39">
        <v>37092</v>
      </c>
      <c r="G41" s="39">
        <v>37092</v>
      </c>
      <c r="H41" s="39">
        <v>43420</v>
      </c>
    </row>
    <row r="42" spans="1:9" s="46" customFormat="1" x14ac:dyDescent="0.25">
      <c r="A42" s="40" t="s">
        <v>21</v>
      </c>
      <c r="B42" s="40" t="s">
        <v>109</v>
      </c>
      <c r="C42" s="39">
        <f t="shared" si="7"/>
        <v>18750</v>
      </c>
      <c r="D42" s="39">
        <f t="shared" si="5"/>
        <v>37500</v>
      </c>
      <c r="E42" s="39">
        <f t="shared" si="6"/>
        <v>56250</v>
      </c>
      <c r="F42" s="39">
        <v>75000</v>
      </c>
      <c r="G42" s="39">
        <v>75000</v>
      </c>
      <c r="H42" s="39">
        <v>29000</v>
      </c>
    </row>
    <row r="43" spans="1:9" s="46" customFormat="1" x14ac:dyDescent="0.25">
      <c r="A43" s="40" t="s">
        <v>22</v>
      </c>
      <c r="B43" s="40" t="s">
        <v>110</v>
      </c>
      <c r="C43" s="39">
        <f t="shared" si="7"/>
        <v>72900</v>
      </c>
      <c r="D43" s="39">
        <f t="shared" si="5"/>
        <v>145800</v>
      </c>
      <c r="E43" s="39">
        <f t="shared" si="6"/>
        <v>218700</v>
      </c>
      <c r="F43" s="39">
        <v>291600</v>
      </c>
      <c r="G43" s="39">
        <v>291600</v>
      </c>
      <c r="H43" s="39">
        <v>216560</v>
      </c>
    </row>
    <row r="44" spans="1:9" s="46" customFormat="1" x14ac:dyDescent="0.25">
      <c r="A44" s="40" t="s">
        <v>23</v>
      </c>
      <c r="B44" s="40" t="s">
        <v>111</v>
      </c>
      <c r="C44" s="39">
        <f t="shared" si="7"/>
        <v>81650</v>
      </c>
      <c r="D44" s="39">
        <f t="shared" si="5"/>
        <v>163300</v>
      </c>
      <c r="E44" s="39">
        <f t="shared" si="6"/>
        <v>244950</v>
      </c>
      <c r="F44" s="39">
        <v>326600</v>
      </c>
      <c r="G44" s="39">
        <v>326600</v>
      </c>
      <c r="H44" s="39">
        <v>322724</v>
      </c>
    </row>
    <row r="45" spans="1:9" s="46" customFormat="1" x14ac:dyDescent="0.25">
      <c r="A45" s="40" t="s">
        <v>151</v>
      </c>
      <c r="B45" s="40" t="s">
        <v>152</v>
      </c>
      <c r="C45" s="39">
        <f t="shared" si="7"/>
        <v>37500</v>
      </c>
      <c r="D45" s="39">
        <f t="shared" si="5"/>
        <v>75000</v>
      </c>
      <c r="E45" s="39">
        <f t="shared" si="6"/>
        <v>112500</v>
      </c>
      <c r="F45" s="39">
        <v>150000</v>
      </c>
      <c r="G45" s="39">
        <v>150000</v>
      </c>
      <c r="H45" s="39">
        <v>0</v>
      </c>
    </row>
    <row r="46" spans="1:9" s="46" customFormat="1" x14ac:dyDescent="0.25">
      <c r="A46" s="40" t="s">
        <v>24</v>
      </c>
      <c r="B46" s="40" t="s">
        <v>114</v>
      </c>
      <c r="C46" s="39">
        <f t="shared" si="7"/>
        <v>55100</v>
      </c>
      <c r="D46" s="39">
        <f t="shared" si="5"/>
        <v>110200</v>
      </c>
      <c r="E46" s="39">
        <f t="shared" si="6"/>
        <v>165300</v>
      </c>
      <c r="F46" s="39">
        <v>220400</v>
      </c>
      <c r="G46" s="39">
        <v>220400</v>
      </c>
      <c r="H46" s="39">
        <v>163677</v>
      </c>
    </row>
    <row r="47" spans="1:9" s="46" customFormat="1" x14ac:dyDescent="0.25">
      <c r="A47" s="42" t="s">
        <v>112</v>
      </c>
      <c r="B47" s="40" t="s">
        <v>113</v>
      </c>
      <c r="C47" s="39">
        <f t="shared" si="7"/>
        <v>3875</v>
      </c>
      <c r="D47" s="39">
        <f t="shared" si="5"/>
        <v>7750</v>
      </c>
      <c r="E47" s="39">
        <f t="shared" si="6"/>
        <v>11625</v>
      </c>
      <c r="F47" s="39">
        <v>15500</v>
      </c>
      <c r="G47" s="39">
        <v>15500</v>
      </c>
      <c r="H47" s="39">
        <v>7500</v>
      </c>
    </row>
    <row r="48" spans="1:9" s="46" customFormat="1" x14ac:dyDescent="0.25">
      <c r="A48" s="42" t="s">
        <v>153</v>
      </c>
      <c r="B48" s="40" t="s">
        <v>154</v>
      </c>
      <c r="C48" s="39">
        <f t="shared" si="7"/>
        <v>18750</v>
      </c>
      <c r="D48" s="39">
        <f t="shared" si="5"/>
        <v>37500</v>
      </c>
      <c r="E48" s="39">
        <f t="shared" si="6"/>
        <v>56250</v>
      </c>
      <c r="F48" s="39">
        <v>75000</v>
      </c>
      <c r="G48" s="39">
        <v>75000</v>
      </c>
      <c r="H48" s="39">
        <v>0</v>
      </c>
    </row>
    <row r="49" spans="1:9" s="46" customFormat="1" x14ac:dyDescent="0.25">
      <c r="A49" s="40" t="s">
        <v>25</v>
      </c>
      <c r="B49" s="40" t="s">
        <v>115</v>
      </c>
      <c r="C49" s="39">
        <f t="shared" si="7"/>
        <v>34475</v>
      </c>
      <c r="D49" s="39">
        <f t="shared" si="5"/>
        <v>68950</v>
      </c>
      <c r="E49" s="39">
        <f t="shared" si="6"/>
        <v>103425</v>
      </c>
      <c r="F49" s="39">
        <v>137900</v>
      </c>
      <c r="G49" s="39">
        <v>137900</v>
      </c>
      <c r="H49" s="39">
        <v>102461</v>
      </c>
    </row>
    <row r="50" spans="1:9" s="46" customFormat="1" x14ac:dyDescent="0.25">
      <c r="A50" s="40" t="s">
        <v>116</v>
      </c>
      <c r="B50" s="40" t="s">
        <v>117</v>
      </c>
      <c r="C50" s="39">
        <f t="shared" si="7"/>
        <v>10050</v>
      </c>
      <c r="D50" s="39">
        <f t="shared" si="5"/>
        <v>20100</v>
      </c>
      <c r="E50" s="39">
        <f t="shared" si="6"/>
        <v>30150</v>
      </c>
      <c r="F50" s="39">
        <v>40200</v>
      </c>
      <c r="G50" s="39">
        <v>40200</v>
      </c>
      <c r="H50" s="39">
        <v>17100</v>
      </c>
    </row>
    <row r="51" spans="1:9" s="46" customFormat="1" x14ac:dyDescent="0.25">
      <c r="A51" s="40" t="s">
        <v>26</v>
      </c>
      <c r="B51" s="40" t="s">
        <v>118</v>
      </c>
      <c r="C51" s="39">
        <f t="shared" si="7"/>
        <v>57072</v>
      </c>
      <c r="D51" s="39">
        <f t="shared" si="5"/>
        <v>114144</v>
      </c>
      <c r="E51" s="39">
        <f t="shared" si="6"/>
        <v>171216</v>
      </c>
      <c r="F51" s="39">
        <v>228288</v>
      </c>
      <c r="G51" s="39">
        <v>228288</v>
      </c>
      <c r="H51" s="39">
        <v>158160</v>
      </c>
    </row>
    <row r="52" spans="1:9" s="46" customFormat="1" x14ac:dyDescent="0.25">
      <c r="A52" s="40" t="s">
        <v>27</v>
      </c>
      <c r="B52" s="40" t="s">
        <v>119</v>
      </c>
      <c r="C52" s="39">
        <f t="shared" si="7"/>
        <v>7500</v>
      </c>
      <c r="D52" s="39">
        <f t="shared" si="5"/>
        <v>15000</v>
      </c>
      <c r="E52" s="39">
        <f t="shared" si="6"/>
        <v>22500</v>
      </c>
      <c r="F52" s="39">
        <f t="shared" ref="F52:F78" si="8">C52*4</f>
        <v>30000</v>
      </c>
      <c r="G52" s="39">
        <v>30000</v>
      </c>
      <c r="H52" s="39">
        <v>0</v>
      </c>
    </row>
    <row r="53" spans="1:9" s="46" customFormat="1" x14ac:dyDescent="0.25">
      <c r="A53" s="40" t="s">
        <v>28</v>
      </c>
      <c r="B53" s="40" t="s">
        <v>120</v>
      </c>
      <c r="C53" s="39">
        <f t="shared" si="7"/>
        <v>28075</v>
      </c>
      <c r="D53" s="39">
        <f t="shared" si="5"/>
        <v>56150</v>
      </c>
      <c r="E53" s="39">
        <f t="shared" si="6"/>
        <v>84225</v>
      </c>
      <c r="F53" s="39">
        <v>112300</v>
      </c>
      <c r="G53" s="39">
        <v>112300</v>
      </c>
      <c r="H53" s="39">
        <v>83370</v>
      </c>
    </row>
    <row r="54" spans="1:9" s="46" customFormat="1" x14ac:dyDescent="0.25">
      <c r="A54" s="40" t="s">
        <v>7</v>
      </c>
      <c r="B54" s="40" t="s">
        <v>168</v>
      </c>
      <c r="C54" s="39">
        <f t="shared" si="7"/>
        <v>2125</v>
      </c>
      <c r="D54" s="39">
        <f t="shared" si="5"/>
        <v>4250</v>
      </c>
      <c r="E54" s="39">
        <f t="shared" si="6"/>
        <v>6375</v>
      </c>
      <c r="F54" s="39">
        <v>8500</v>
      </c>
      <c r="G54" s="39">
        <v>8500</v>
      </c>
      <c r="H54" s="39">
        <v>7500</v>
      </c>
    </row>
    <row r="55" spans="1:9" s="46" customFormat="1" x14ac:dyDescent="0.25">
      <c r="A55" s="40" t="s">
        <v>29</v>
      </c>
      <c r="B55" s="40" t="s">
        <v>121</v>
      </c>
      <c r="C55" s="39">
        <f t="shared" si="7"/>
        <v>7537.5</v>
      </c>
      <c r="D55" s="39">
        <f t="shared" si="5"/>
        <v>15075</v>
      </c>
      <c r="E55" s="39">
        <f t="shared" si="6"/>
        <v>22612.5</v>
      </c>
      <c r="F55" s="39">
        <v>30150</v>
      </c>
      <c r="G55" s="39">
        <v>30150</v>
      </c>
      <c r="H55" s="39">
        <v>27900</v>
      </c>
    </row>
    <row r="56" spans="1:9" s="46" customFormat="1" x14ac:dyDescent="0.25">
      <c r="A56" s="40" t="s">
        <v>30</v>
      </c>
      <c r="B56" s="40" t="s">
        <v>122</v>
      </c>
      <c r="C56" s="39">
        <f t="shared" si="7"/>
        <v>1950</v>
      </c>
      <c r="D56" s="39">
        <f t="shared" si="5"/>
        <v>3900</v>
      </c>
      <c r="E56" s="39">
        <f t="shared" si="6"/>
        <v>5850</v>
      </c>
      <c r="F56" s="39">
        <v>7800</v>
      </c>
      <c r="G56" s="39">
        <v>7800</v>
      </c>
      <c r="H56" s="39">
        <v>6300</v>
      </c>
    </row>
    <row r="57" spans="1:9" s="46" customFormat="1" x14ac:dyDescent="0.25">
      <c r="A57" s="40" t="s">
        <v>78</v>
      </c>
      <c r="B57" s="40" t="s">
        <v>123</v>
      </c>
      <c r="C57" s="39">
        <f t="shared" si="7"/>
        <v>87500</v>
      </c>
      <c r="D57" s="39">
        <f t="shared" si="5"/>
        <v>175000</v>
      </c>
      <c r="E57" s="39">
        <f t="shared" si="6"/>
        <v>262500</v>
      </c>
      <c r="F57" s="39">
        <v>350000</v>
      </c>
      <c r="G57" s="39">
        <v>350000</v>
      </c>
      <c r="H57" s="39">
        <v>350000</v>
      </c>
    </row>
    <row r="58" spans="1:9" s="46" customFormat="1" x14ac:dyDescent="0.25">
      <c r="A58" s="40" t="s">
        <v>155</v>
      </c>
      <c r="B58" s="40" t="s">
        <v>124</v>
      </c>
      <c r="C58" s="39">
        <f t="shared" si="7"/>
        <v>140000</v>
      </c>
      <c r="D58" s="39">
        <f t="shared" si="5"/>
        <v>280000</v>
      </c>
      <c r="E58" s="39">
        <f t="shared" si="6"/>
        <v>420000</v>
      </c>
      <c r="F58" s="39">
        <v>560000</v>
      </c>
      <c r="G58" s="39">
        <v>560000</v>
      </c>
      <c r="H58" s="39">
        <v>554862</v>
      </c>
    </row>
    <row r="59" spans="1:9" s="46" customFormat="1" x14ac:dyDescent="0.25">
      <c r="A59" s="40" t="s">
        <v>156</v>
      </c>
      <c r="B59" s="40" t="s">
        <v>125</v>
      </c>
      <c r="C59" s="39">
        <f t="shared" si="7"/>
        <v>165000</v>
      </c>
      <c r="D59" s="39">
        <f t="shared" si="5"/>
        <v>330000</v>
      </c>
      <c r="E59" s="39">
        <f t="shared" si="6"/>
        <v>495000</v>
      </c>
      <c r="F59" s="39">
        <v>660000</v>
      </c>
      <c r="G59" s="39">
        <v>660000</v>
      </c>
      <c r="H59" s="39">
        <v>273086</v>
      </c>
    </row>
    <row r="60" spans="1:9" s="47" customFormat="1" x14ac:dyDescent="0.25">
      <c r="A60" s="42" t="s">
        <v>126</v>
      </c>
      <c r="B60" s="40" t="s">
        <v>127</v>
      </c>
      <c r="C60" s="39">
        <f t="shared" si="7"/>
        <v>74375</v>
      </c>
      <c r="D60" s="39">
        <f t="shared" si="5"/>
        <v>148750</v>
      </c>
      <c r="E60" s="39">
        <f t="shared" si="6"/>
        <v>223125</v>
      </c>
      <c r="F60" s="39">
        <v>239000</v>
      </c>
      <c r="G60" s="39">
        <v>297500</v>
      </c>
      <c r="H60" s="39">
        <v>177450</v>
      </c>
      <c r="I60" s="46"/>
    </row>
    <row r="61" spans="1:9" s="47" customFormat="1" x14ac:dyDescent="0.25">
      <c r="A61" s="40" t="s">
        <v>31</v>
      </c>
      <c r="B61" s="40" t="s">
        <v>128</v>
      </c>
      <c r="C61" s="39">
        <f t="shared" si="7"/>
        <v>135825</v>
      </c>
      <c r="D61" s="39">
        <f t="shared" si="5"/>
        <v>271650</v>
      </c>
      <c r="E61" s="39">
        <f t="shared" si="6"/>
        <v>407475</v>
      </c>
      <c r="F61" s="39">
        <v>543300</v>
      </c>
      <c r="G61" s="39">
        <v>543300</v>
      </c>
      <c r="H61" s="39">
        <v>403480</v>
      </c>
      <c r="I61" s="46"/>
    </row>
    <row r="62" spans="1:9" s="47" customFormat="1" x14ac:dyDescent="0.25">
      <c r="A62" s="40" t="s">
        <v>157</v>
      </c>
      <c r="B62" s="40" t="s">
        <v>158</v>
      </c>
      <c r="C62" s="39">
        <f t="shared" si="7"/>
        <v>13375</v>
      </c>
      <c r="D62" s="39">
        <f t="shared" si="5"/>
        <v>26750</v>
      </c>
      <c r="E62" s="39">
        <f t="shared" si="6"/>
        <v>40125</v>
      </c>
      <c r="F62" s="39">
        <v>53500</v>
      </c>
      <c r="G62" s="39">
        <v>53500</v>
      </c>
      <c r="H62" s="39">
        <v>5750</v>
      </c>
      <c r="I62" s="46"/>
    </row>
    <row r="63" spans="1:9" s="47" customFormat="1" x14ac:dyDescent="0.25">
      <c r="A63" s="40" t="s">
        <v>32</v>
      </c>
      <c r="B63" s="40" t="s">
        <v>129</v>
      </c>
      <c r="C63" s="39">
        <f t="shared" si="7"/>
        <v>18100</v>
      </c>
      <c r="D63" s="39">
        <f t="shared" si="5"/>
        <v>36200</v>
      </c>
      <c r="E63" s="39">
        <f t="shared" si="6"/>
        <v>54300</v>
      </c>
      <c r="F63" s="39">
        <v>72400</v>
      </c>
      <c r="G63" s="39">
        <v>72400</v>
      </c>
      <c r="H63" s="39">
        <v>54300</v>
      </c>
      <c r="I63" s="46"/>
    </row>
    <row r="64" spans="1:9" s="47" customFormat="1" x14ac:dyDescent="0.25">
      <c r="A64" s="40" t="s">
        <v>33</v>
      </c>
      <c r="B64" s="40" t="s">
        <v>130</v>
      </c>
      <c r="C64" s="39">
        <f t="shared" si="7"/>
        <v>10775</v>
      </c>
      <c r="D64" s="39">
        <f t="shared" si="5"/>
        <v>21550</v>
      </c>
      <c r="E64" s="39">
        <f t="shared" si="6"/>
        <v>32325</v>
      </c>
      <c r="F64" s="39">
        <v>43100</v>
      </c>
      <c r="G64" s="39">
        <v>43100</v>
      </c>
      <c r="H64" s="39">
        <v>57440</v>
      </c>
      <c r="I64" s="46"/>
    </row>
    <row r="65" spans="1:9" s="47" customFormat="1" x14ac:dyDescent="0.25">
      <c r="A65" s="40" t="s">
        <v>34</v>
      </c>
      <c r="B65" s="40" t="s">
        <v>131</v>
      </c>
      <c r="C65" s="39">
        <f t="shared" si="7"/>
        <v>154000</v>
      </c>
      <c r="D65" s="39">
        <f t="shared" si="5"/>
        <v>308000</v>
      </c>
      <c r="E65" s="39">
        <f t="shared" si="6"/>
        <v>462000</v>
      </c>
      <c r="F65" s="39">
        <v>616000</v>
      </c>
      <c r="G65" s="39">
        <v>616000</v>
      </c>
      <c r="H65" s="39">
        <v>457530</v>
      </c>
      <c r="I65" s="46"/>
    </row>
    <row r="66" spans="1:9" s="47" customFormat="1" x14ac:dyDescent="0.25">
      <c r="A66" s="40" t="s">
        <v>35</v>
      </c>
      <c r="B66" s="40" t="s">
        <v>132</v>
      </c>
      <c r="C66" s="39">
        <f t="shared" si="7"/>
        <v>195000</v>
      </c>
      <c r="D66" s="39">
        <f t="shared" si="5"/>
        <v>390000</v>
      </c>
      <c r="E66" s="39">
        <f t="shared" si="6"/>
        <v>585000</v>
      </c>
      <c r="F66" s="39">
        <v>780000</v>
      </c>
      <c r="G66" s="39">
        <v>780000</v>
      </c>
      <c r="H66" s="39">
        <v>699590</v>
      </c>
      <c r="I66" s="46"/>
    </row>
    <row r="67" spans="1:9" s="47" customFormat="1" x14ac:dyDescent="0.25">
      <c r="A67" s="40" t="s">
        <v>52</v>
      </c>
      <c r="B67" s="40" t="s">
        <v>133</v>
      </c>
      <c r="C67" s="39">
        <f t="shared" si="7"/>
        <v>9050</v>
      </c>
      <c r="D67" s="39">
        <f t="shared" si="5"/>
        <v>18100</v>
      </c>
      <c r="E67" s="39">
        <f t="shared" si="6"/>
        <v>27150</v>
      </c>
      <c r="F67" s="39">
        <v>72400</v>
      </c>
      <c r="G67" s="39">
        <v>36200</v>
      </c>
      <c r="H67" s="39">
        <v>30150</v>
      </c>
      <c r="I67" s="46"/>
    </row>
    <row r="68" spans="1:9" s="47" customFormat="1" x14ac:dyDescent="0.25">
      <c r="A68" s="40" t="s">
        <v>51</v>
      </c>
      <c r="B68" s="40" t="s">
        <v>134</v>
      </c>
      <c r="C68" s="39">
        <f t="shared" si="7"/>
        <v>10775</v>
      </c>
      <c r="D68" s="39">
        <f t="shared" si="5"/>
        <v>21550</v>
      </c>
      <c r="E68" s="39">
        <f t="shared" si="6"/>
        <v>32325</v>
      </c>
      <c r="F68" s="39">
        <v>43100</v>
      </c>
      <c r="G68" s="39">
        <v>43100</v>
      </c>
      <c r="H68" s="39">
        <v>9740</v>
      </c>
      <c r="I68" s="46"/>
    </row>
    <row r="69" spans="1:9" s="47" customFormat="1" x14ac:dyDescent="0.25">
      <c r="A69" s="42" t="s">
        <v>138</v>
      </c>
      <c r="B69" s="42" t="s">
        <v>139</v>
      </c>
      <c r="C69" s="39">
        <f t="shared" si="7"/>
        <v>32500</v>
      </c>
      <c r="D69" s="39">
        <f t="shared" si="5"/>
        <v>65000</v>
      </c>
      <c r="E69" s="39">
        <f t="shared" si="6"/>
        <v>97500</v>
      </c>
      <c r="F69" s="39">
        <v>130000</v>
      </c>
      <c r="G69" s="39">
        <v>130000</v>
      </c>
      <c r="H69" s="39">
        <v>95500</v>
      </c>
      <c r="I69" s="46"/>
    </row>
    <row r="70" spans="1:9" s="47" customFormat="1" x14ac:dyDescent="0.25">
      <c r="A70" s="42" t="s">
        <v>140</v>
      </c>
      <c r="B70" s="42" t="s">
        <v>141</v>
      </c>
      <c r="C70" s="39">
        <f t="shared" si="7"/>
        <v>24500</v>
      </c>
      <c r="D70" s="39">
        <f t="shared" si="5"/>
        <v>49000</v>
      </c>
      <c r="E70" s="39">
        <f t="shared" si="6"/>
        <v>73500</v>
      </c>
      <c r="F70" s="39">
        <v>98000</v>
      </c>
      <c r="G70" s="39">
        <v>98000</v>
      </c>
      <c r="H70" s="39">
        <v>51780</v>
      </c>
      <c r="I70" s="46"/>
    </row>
    <row r="71" spans="1:9" s="47" customFormat="1" x14ac:dyDescent="0.25">
      <c r="A71" s="40" t="s">
        <v>36</v>
      </c>
      <c r="B71" s="40" t="s">
        <v>135</v>
      </c>
      <c r="C71" s="39">
        <f t="shared" si="7"/>
        <v>33500</v>
      </c>
      <c r="D71" s="39">
        <f t="shared" si="5"/>
        <v>67000</v>
      </c>
      <c r="E71" s="39">
        <f t="shared" si="6"/>
        <v>100500</v>
      </c>
      <c r="F71" s="39">
        <v>134000</v>
      </c>
      <c r="G71" s="39">
        <v>134000</v>
      </c>
      <c r="H71" s="39">
        <v>99300</v>
      </c>
      <c r="I71" s="46"/>
    </row>
    <row r="72" spans="1:9" s="47" customFormat="1" x14ac:dyDescent="0.25">
      <c r="A72" s="40" t="s">
        <v>37</v>
      </c>
      <c r="B72" s="40" t="s">
        <v>136</v>
      </c>
      <c r="C72" s="39">
        <f t="shared" si="7"/>
        <v>17500</v>
      </c>
      <c r="D72" s="39">
        <f t="shared" si="5"/>
        <v>35000</v>
      </c>
      <c r="E72" s="39">
        <f t="shared" si="6"/>
        <v>52500</v>
      </c>
      <c r="F72" s="39">
        <v>70000</v>
      </c>
      <c r="G72" s="39">
        <v>70000</v>
      </c>
      <c r="H72" s="39">
        <v>50160</v>
      </c>
      <c r="I72" s="46"/>
    </row>
    <row r="73" spans="1:9" s="47" customFormat="1" x14ac:dyDescent="0.25">
      <c r="A73" s="40" t="s">
        <v>171</v>
      </c>
      <c r="B73" s="40" t="s">
        <v>137</v>
      </c>
      <c r="C73" s="39">
        <f t="shared" si="7"/>
        <v>15000</v>
      </c>
      <c r="D73" s="39">
        <f t="shared" si="5"/>
        <v>30000</v>
      </c>
      <c r="E73" s="39">
        <f t="shared" si="6"/>
        <v>45000</v>
      </c>
      <c r="F73" s="39">
        <v>60000</v>
      </c>
      <c r="G73" s="39">
        <v>60000</v>
      </c>
      <c r="H73" s="39">
        <v>33500</v>
      </c>
      <c r="I73" s="46"/>
    </row>
    <row r="74" spans="1:9" s="47" customFormat="1" x14ac:dyDescent="0.25">
      <c r="A74" s="40" t="s">
        <v>153</v>
      </c>
      <c r="B74" s="40" t="s">
        <v>144</v>
      </c>
      <c r="C74" s="39">
        <f t="shared" si="7"/>
        <v>37500</v>
      </c>
      <c r="D74" s="39">
        <f t="shared" si="5"/>
        <v>75000</v>
      </c>
      <c r="E74" s="39">
        <f t="shared" si="6"/>
        <v>112500</v>
      </c>
      <c r="F74" s="39">
        <v>150000</v>
      </c>
      <c r="G74" s="39">
        <v>150000</v>
      </c>
      <c r="H74" s="39">
        <v>0</v>
      </c>
      <c r="I74" s="46"/>
    </row>
    <row r="75" spans="1:9" s="47" customFormat="1" x14ac:dyDescent="0.25">
      <c r="A75" s="40" t="s">
        <v>159</v>
      </c>
      <c r="B75" s="40" t="s">
        <v>169</v>
      </c>
      <c r="C75" s="39">
        <f t="shared" si="7"/>
        <v>12500</v>
      </c>
      <c r="D75" s="39">
        <f t="shared" si="5"/>
        <v>25000</v>
      </c>
      <c r="E75" s="39">
        <f t="shared" si="6"/>
        <v>37500</v>
      </c>
      <c r="F75" s="39">
        <v>50000</v>
      </c>
      <c r="G75" s="39">
        <v>50000</v>
      </c>
      <c r="H75" s="39">
        <v>74900</v>
      </c>
      <c r="I75" s="46"/>
    </row>
    <row r="76" spans="1:9" s="47" customFormat="1" x14ac:dyDescent="0.25">
      <c r="A76" s="40" t="s">
        <v>38</v>
      </c>
      <c r="B76" s="40" t="s">
        <v>145</v>
      </c>
      <c r="C76" s="39">
        <f t="shared" si="7"/>
        <v>30000</v>
      </c>
      <c r="D76" s="39">
        <f t="shared" si="5"/>
        <v>60000</v>
      </c>
      <c r="E76" s="39">
        <f t="shared" si="6"/>
        <v>90000</v>
      </c>
      <c r="F76" s="39">
        <f t="shared" si="8"/>
        <v>120000</v>
      </c>
      <c r="G76" s="39">
        <v>120000</v>
      </c>
      <c r="H76" s="39">
        <v>90000</v>
      </c>
      <c r="I76" s="46"/>
    </row>
    <row r="77" spans="1:9" s="47" customFormat="1" x14ac:dyDescent="0.25">
      <c r="A77" s="40" t="s">
        <v>160</v>
      </c>
      <c r="B77" s="40" t="s">
        <v>161</v>
      </c>
      <c r="C77" s="39">
        <f t="shared" si="7"/>
        <v>97000</v>
      </c>
      <c r="D77" s="39">
        <f t="shared" si="5"/>
        <v>194000</v>
      </c>
      <c r="E77" s="39">
        <f t="shared" si="6"/>
        <v>291000</v>
      </c>
      <c r="F77" s="39">
        <v>388000</v>
      </c>
      <c r="G77" s="39">
        <v>388000</v>
      </c>
      <c r="H77" s="39">
        <v>69586</v>
      </c>
      <c r="I77" s="46"/>
    </row>
    <row r="78" spans="1:9" s="47" customFormat="1" x14ac:dyDescent="0.25">
      <c r="A78" s="42" t="s">
        <v>142</v>
      </c>
      <c r="B78" s="40" t="s">
        <v>143</v>
      </c>
      <c r="C78" s="39">
        <f t="shared" si="7"/>
        <v>2000</v>
      </c>
      <c r="D78" s="39">
        <f t="shared" si="5"/>
        <v>4000</v>
      </c>
      <c r="E78" s="39">
        <f t="shared" si="6"/>
        <v>6000</v>
      </c>
      <c r="F78" s="39">
        <f t="shared" si="8"/>
        <v>8000</v>
      </c>
      <c r="G78" s="39">
        <v>8000</v>
      </c>
      <c r="H78" s="39">
        <v>0</v>
      </c>
      <c r="I78" s="46"/>
    </row>
    <row r="79" spans="1:9" x14ac:dyDescent="0.25">
      <c r="A79" s="43" t="s">
        <v>39</v>
      </c>
      <c r="B79" s="43">
        <v>-100</v>
      </c>
      <c r="C79" s="41">
        <f t="shared" si="7"/>
        <v>2470478.5</v>
      </c>
      <c r="D79" s="41">
        <f t="shared" si="5"/>
        <v>4940957</v>
      </c>
      <c r="E79" s="41">
        <f t="shared" si="6"/>
        <v>7411435.5</v>
      </c>
      <c r="F79" s="41">
        <f>SUM(F35:F78)</f>
        <v>9814614</v>
      </c>
      <c r="G79" s="41">
        <f>SUM(G35:G78)</f>
        <v>9881914</v>
      </c>
      <c r="H79" s="41">
        <f>SUM(H35:H78)</f>
        <v>6990656</v>
      </c>
    </row>
    <row r="80" spans="1:9" x14ac:dyDescent="0.25">
      <c r="A80" s="43" t="s">
        <v>40</v>
      </c>
      <c r="B80" s="43">
        <v>-700</v>
      </c>
      <c r="C80" s="41">
        <f t="shared" si="7"/>
        <v>1895759</v>
      </c>
      <c r="D80" s="41">
        <f t="shared" si="5"/>
        <v>3791518</v>
      </c>
      <c r="E80" s="41">
        <f t="shared" si="6"/>
        <v>5687277</v>
      </c>
      <c r="F80" s="41">
        <f>F33-F79</f>
        <v>7583036</v>
      </c>
      <c r="G80" s="41">
        <f t="shared" si="4"/>
        <v>7583036</v>
      </c>
      <c r="H80" s="41">
        <f>H31-H79</f>
        <v>5257306.18</v>
      </c>
    </row>
  </sheetData>
  <mergeCells count="5">
    <mergeCell ref="G6:G7"/>
    <mergeCell ref="C2:D2"/>
    <mergeCell ref="A3:B3"/>
    <mergeCell ref="C4:D4"/>
    <mergeCell ref="A5:B5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workbookViewId="0">
      <selection activeCell="G8" sqref="G8"/>
    </sheetView>
  </sheetViews>
  <sheetFormatPr defaultRowHeight="15" x14ac:dyDescent="0.25"/>
  <cols>
    <col min="1" max="1" width="40.7109375" customWidth="1"/>
    <col min="3" max="3" width="15.5703125" customWidth="1"/>
    <col min="4" max="4" width="16.5703125" customWidth="1"/>
    <col min="5" max="5" width="14.140625" customWidth="1"/>
    <col min="6" max="6" width="17.85546875" customWidth="1"/>
    <col min="7" max="7" width="16" customWidth="1"/>
    <col min="8" max="8" width="14.42578125" customWidth="1"/>
  </cols>
  <sheetData>
    <row r="1" spans="1:8" x14ac:dyDescent="0.25">
      <c r="A1" s="1"/>
      <c r="B1" s="2"/>
      <c r="C1" s="3"/>
      <c r="D1" s="3"/>
      <c r="E1" s="3"/>
      <c r="F1" s="3"/>
      <c r="G1" s="3"/>
      <c r="H1" s="1"/>
    </row>
    <row r="2" spans="1:8" x14ac:dyDescent="0.25">
      <c r="A2" s="4" t="s">
        <v>53</v>
      </c>
      <c r="B2" s="5"/>
      <c r="C2" s="6"/>
      <c r="D2" s="6"/>
      <c r="E2" s="6"/>
      <c r="F2" s="6"/>
      <c r="G2" s="6"/>
      <c r="H2" s="4"/>
    </row>
    <row r="3" spans="1:8" x14ac:dyDescent="0.25">
      <c r="A3" s="4" t="s">
        <v>149</v>
      </c>
      <c r="B3" s="7"/>
      <c r="C3" s="8"/>
      <c r="D3" s="8"/>
      <c r="E3" s="8"/>
      <c r="F3" s="8"/>
      <c r="G3" s="8"/>
      <c r="H3" s="9"/>
    </row>
    <row r="4" spans="1:8" x14ac:dyDescent="0.25">
      <c r="A4" s="9"/>
      <c r="B4" s="7"/>
      <c r="C4" s="8"/>
      <c r="D4" s="8"/>
      <c r="E4" s="8"/>
      <c r="F4" s="8"/>
      <c r="G4" s="8"/>
      <c r="H4" s="9"/>
    </row>
    <row r="5" spans="1:8" x14ac:dyDescent="0.25">
      <c r="A5" s="19" t="s">
        <v>54</v>
      </c>
      <c r="B5" s="20"/>
      <c r="C5" s="20"/>
      <c r="D5" s="6"/>
      <c r="E5" s="6" t="s">
        <v>55</v>
      </c>
      <c r="F5" s="6"/>
      <c r="G5" s="6"/>
      <c r="H5" s="4"/>
    </row>
    <row r="6" spans="1:8" x14ac:dyDescent="0.25">
      <c r="A6" s="9"/>
      <c r="B6" s="10" t="s">
        <v>44</v>
      </c>
      <c r="C6" s="11" t="s">
        <v>45</v>
      </c>
      <c r="D6" s="11" t="s">
        <v>46</v>
      </c>
      <c r="E6" s="11" t="s">
        <v>47</v>
      </c>
      <c r="F6" s="11" t="s">
        <v>48</v>
      </c>
      <c r="G6" s="21" t="s">
        <v>56</v>
      </c>
      <c r="H6" s="23" t="s">
        <v>57</v>
      </c>
    </row>
    <row r="7" spans="1:8" x14ac:dyDescent="0.25">
      <c r="A7" s="12" t="s">
        <v>58</v>
      </c>
      <c r="B7" s="10" t="s">
        <v>49</v>
      </c>
      <c r="C7" s="11"/>
      <c r="D7" s="11"/>
      <c r="E7" s="11"/>
      <c r="F7" s="11"/>
      <c r="G7" s="22"/>
      <c r="H7" s="24"/>
    </row>
    <row r="8" spans="1:8" x14ac:dyDescent="0.25">
      <c r="A8" s="13" t="s">
        <v>59</v>
      </c>
      <c r="B8" s="14">
        <v>-631</v>
      </c>
      <c r="C8" s="15">
        <f>Sheet1!C80</f>
        <v>1895759</v>
      </c>
      <c r="D8" s="15">
        <f>Sheet1!D80</f>
        <v>3791518</v>
      </c>
      <c r="E8" s="15">
        <f>Sheet1!E80</f>
        <v>5687277</v>
      </c>
      <c r="F8" s="15">
        <f>Sheet1!F80</f>
        <v>7583036</v>
      </c>
      <c r="G8" s="16">
        <f>'[1]TULAGA SACCO2021'!G58</f>
        <v>3088226.0504000001</v>
      </c>
      <c r="H8" s="15">
        <f>'[1]TULAGA SACCO2021'!H58</f>
        <v>2343681.2999999998</v>
      </c>
    </row>
    <row r="9" spans="1:8" x14ac:dyDescent="0.25">
      <c r="A9" s="13"/>
      <c r="B9" s="14"/>
      <c r="C9" s="15"/>
      <c r="D9" s="15"/>
      <c r="E9" s="15"/>
      <c r="F9" s="15"/>
      <c r="G9" s="16"/>
      <c r="H9" s="15"/>
    </row>
    <row r="10" spans="1:8" x14ac:dyDescent="0.25">
      <c r="A10" s="13"/>
      <c r="B10" s="14"/>
      <c r="C10" s="15"/>
      <c r="D10" s="15"/>
      <c r="E10" s="15"/>
      <c r="F10" s="15"/>
      <c r="G10" s="16"/>
      <c r="H10" s="15"/>
    </row>
    <row r="11" spans="1:8" x14ac:dyDescent="0.25">
      <c r="A11" s="12" t="s">
        <v>60</v>
      </c>
      <c r="B11" s="14" t="s">
        <v>61</v>
      </c>
      <c r="C11" s="15">
        <f>C8</f>
        <v>1895759</v>
      </c>
      <c r="D11" s="15">
        <f t="shared" ref="D11:G11" si="0">D8</f>
        <v>3791518</v>
      </c>
      <c r="E11" s="15">
        <f t="shared" si="0"/>
        <v>5687277</v>
      </c>
      <c r="F11" s="15">
        <f t="shared" si="0"/>
        <v>7583036</v>
      </c>
      <c r="G11" s="15">
        <f t="shared" si="0"/>
        <v>3088226.0504000001</v>
      </c>
      <c r="H11" s="16">
        <f>'[1]TULAGA SACCO2021'!H58</f>
        <v>2343681.2999999998</v>
      </c>
    </row>
    <row r="12" spans="1:8" x14ac:dyDescent="0.25">
      <c r="A12" s="12" t="s">
        <v>62</v>
      </c>
      <c r="B12" s="14" t="s">
        <v>61</v>
      </c>
      <c r="C12" s="15">
        <f>G12/4*1</f>
        <v>0</v>
      </c>
      <c r="D12" s="15">
        <f>G12/4*2</f>
        <v>0</v>
      </c>
      <c r="E12" s="15">
        <f>G12/4*3</f>
        <v>0</v>
      </c>
      <c r="F12" s="15">
        <f>G12/4*4</f>
        <v>0</v>
      </c>
      <c r="G12" s="16">
        <v>0</v>
      </c>
      <c r="H12" s="16">
        <v>0</v>
      </c>
    </row>
    <row r="13" spans="1:8" x14ac:dyDescent="0.25">
      <c r="A13" s="12" t="s">
        <v>63</v>
      </c>
      <c r="B13" s="14" t="s">
        <v>64</v>
      </c>
      <c r="C13" s="15">
        <f>G13/4*1</f>
        <v>772056.51260000002</v>
      </c>
      <c r="D13" s="15">
        <f>G13/4*2</f>
        <v>1544113.0252</v>
      </c>
      <c r="E13" s="15">
        <f>G13/4*3</f>
        <v>2316169.5378</v>
      </c>
      <c r="F13" s="15">
        <f>G13/4*4</f>
        <v>3088226.0504000001</v>
      </c>
      <c r="G13" s="16">
        <f>G11+G12</f>
        <v>3088226.0504000001</v>
      </c>
      <c r="H13" s="16">
        <f>SUM(H11:H12)</f>
        <v>2343681.2999999998</v>
      </c>
    </row>
    <row r="14" spans="1:8" x14ac:dyDescent="0.25">
      <c r="A14" s="12" t="s">
        <v>65</v>
      </c>
      <c r="B14" s="14" t="s">
        <v>66</v>
      </c>
      <c r="C14" s="15"/>
      <c r="D14" s="15"/>
      <c r="E14" s="15"/>
      <c r="F14" s="15"/>
      <c r="G14" s="16"/>
      <c r="H14" s="15"/>
    </row>
    <row r="15" spans="1:8" x14ac:dyDescent="0.25">
      <c r="A15" s="12" t="s">
        <v>11</v>
      </c>
      <c r="B15" s="14" t="s">
        <v>67</v>
      </c>
      <c r="C15" s="17">
        <f>G15/4*1</f>
        <v>2223350</v>
      </c>
      <c r="D15" s="17">
        <f>G15/4*2</f>
        <v>4446700</v>
      </c>
      <c r="E15" s="17">
        <f>G15/4*3</f>
        <v>6670050</v>
      </c>
      <c r="F15" s="17">
        <f>G15/4*4</f>
        <v>8893400</v>
      </c>
      <c r="G15" s="16">
        <f>'[1]TULAGA SACCO2021'!G19</f>
        <v>8893400</v>
      </c>
      <c r="H15" s="16">
        <f>'[1]TULAGA SACCO2021'!H19</f>
        <v>5340711.3</v>
      </c>
    </row>
    <row r="16" spans="1:8" x14ac:dyDescent="0.25">
      <c r="A16" s="12" t="s">
        <v>39</v>
      </c>
      <c r="B16" s="14" t="s">
        <v>68</v>
      </c>
      <c r="C16" s="15">
        <f>G16/4*1</f>
        <v>1451293.4874</v>
      </c>
      <c r="D16" s="15">
        <f>G16/4*2</f>
        <v>2902586.9748</v>
      </c>
      <c r="E16" s="15">
        <f>G16/4*3</f>
        <v>4353880.4622</v>
      </c>
      <c r="F16" s="15">
        <f>G16/4*4</f>
        <v>5805173.9495999999</v>
      </c>
      <c r="G16" s="16">
        <f>'[1]TULAGA SACCO2021'!G57</f>
        <v>5805173.9495999999</v>
      </c>
      <c r="H16" s="15">
        <f>'[1]TULAGA SACCO2021'!H57</f>
        <v>2997030</v>
      </c>
    </row>
    <row r="17" spans="1:8" x14ac:dyDescent="0.25">
      <c r="A17" s="12" t="s">
        <v>69</v>
      </c>
      <c r="B17" s="14"/>
      <c r="C17" s="15">
        <f>G17/4*1</f>
        <v>772056.51260000002</v>
      </c>
      <c r="D17" s="15">
        <f>G17/4*2</f>
        <v>1544113.0252</v>
      </c>
      <c r="E17" s="15">
        <f>G17/4*3</f>
        <v>2316169.5378</v>
      </c>
      <c r="F17" s="15">
        <f>G17/4*4</f>
        <v>3088226.0504000001</v>
      </c>
      <c r="G17" s="16">
        <f>G15-G16</f>
        <v>3088226.0504000001</v>
      </c>
      <c r="H17" s="16">
        <f>H15-H16</f>
        <v>2343681.2999999998</v>
      </c>
    </row>
    <row r="18" spans="1:8" x14ac:dyDescent="0.25">
      <c r="A18" s="12" t="s">
        <v>70</v>
      </c>
      <c r="B18" s="14"/>
      <c r="C18" s="15">
        <f>G18/4*1</f>
        <v>2223350</v>
      </c>
      <c r="D18" s="15">
        <f>G18/4*2</f>
        <v>4446700</v>
      </c>
      <c r="E18" s="15">
        <f>G18/4*3</f>
        <v>6670050</v>
      </c>
      <c r="F18" s="15">
        <f>G18/4*4</f>
        <v>8893400</v>
      </c>
      <c r="G18" s="16">
        <f>G15</f>
        <v>8893400</v>
      </c>
      <c r="H18" s="16">
        <f>H15</f>
        <v>5340711.3</v>
      </c>
    </row>
  </sheetData>
  <mergeCells count="3">
    <mergeCell ref="A5:C5"/>
    <mergeCell ref="G6:G7"/>
    <mergeCell ref="H6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harrison waweru</dc:creator>
  <cp:lastModifiedBy>NAVCDP</cp:lastModifiedBy>
  <cp:lastPrinted>2026-10-21T08:54:35Z</cp:lastPrinted>
  <dcterms:created xsi:type="dcterms:W3CDTF">2023-10-18T08:09:32Z</dcterms:created>
  <dcterms:modified xsi:type="dcterms:W3CDTF">2026-10-22T08:03:58Z</dcterms:modified>
</cp:coreProperties>
</file>